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erucamaras\03. Entregables Marzo\0303 - 427 RP Inclusión Sur\informe final\"/>
    </mc:Choice>
  </mc:AlternateContent>
  <xr:revisionPtr revIDLastSave="0" documentId="13_ncr:1_{C8B07CB8-1F22-4445-B0FA-31BFC280F4E6}" xr6:coauthVersionLast="45" xr6:coauthVersionMax="45" xr10:uidLastSave="{00000000-0000-0000-0000-000000000000}"/>
  <bookViews>
    <workbookView xWindow="-108" yWindow="-108" windowWidth="23256" windowHeight="12576" xr2:uid="{A21C4D09-9F96-489D-9C46-BCBE7D7E31A1}"/>
  </bookViews>
  <sheets>
    <sheet name="Perucámaras" sheetId="1" r:id="rId1"/>
    <sheet name="MR Sur" sheetId="3" r:id="rId2"/>
    <sheet name="1. Arequipa" sheetId="4" r:id="rId3"/>
    <sheet name="2. Cusco" sheetId="5" r:id="rId4"/>
    <sheet name="3. Madre de Dios" sheetId="6" r:id="rId5"/>
    <sheet name="4. Moquegua" sheetId="7" r:id="rId6"/>
    <sheet name="5. Puno" sheetId="8" r:id="rId7"/>
    <sheet name="6. Tacn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3" l="1"/>
  <c r="O20" i="3"/>
  <c r="O19" i="3"/>
  <c r="O18" i="3"/>
  <c r="O17" i="3"/>
  <c r="O16" i="3"/>
  <c r="O14" i="3"/>
  <c r="I57" i="3" l="1"/>
  <c r="I56" i="3"/>
  <c r="I55" i="3"/>
  <c r="I54" i="3"/>
  <c r="G54" i="9"/>
  <c r="G53" i="9"/>
  <c r="G52" i="9"/>
  <c r="G51" i="9"/>
  <c r="G55" i="8"/>
  <c r="G54" i="8"/>
  <c r="G53" i="8"/>
  <c r="G52" i="8"/>
  <c r="G51" i="8"/>
  <c r="G55" i="7"/>
  <c r="G54" i="7"/>
  <c r="G53" i="7"/>
  <c r="G52" i="7"/>
  <c r="G51" i="7"/>
  <c r="G55" i="6"/>
  <c r="G54" i="6"/>
  <c r="G53" i="6"/>
  <c r="G52" i="6"/>
  <c r="G51" i="6"/>
  <c r="G55" i="5"/>
  <c r="G54" i="5"/>
  <c r="G53" i="5"/>
  <c r="G52" i="5"/>
  <c r="G51" i="5"/>
  <c r="G55" i="4"/>
  <c r="G54" i="4"/>
  <c r="G53" i="4"/>
  <c r="G52" i="4"/>
  <c r="G51" i="4"/>
  <c r="U17" i="3" l="1"/>
  <c r="V17" i="3"/>
  <c r="W17" i="3" s="1"/>
  <c r="Y17" i="3" s="1"/>
  <c r="U18" i="3"/>
  <c r="V18" i="3"/>
  <c r="U19" i="3"/>
  <c r="V19" i="3"/>
  <c r="U20" i="3"/>
  <c r="V20" i="3"/>
  <c r="U21" i="3"/>
  <c r="V21" i="3"/>
  <c r="W21" i="3" s="1"/>
  <c r="Y21" i="3" s="1"/>
  <c r="V16" i="3"/>
  <c r="U16" i="3"/>
  <c r="H14" i="3"/>
  <c r="D14" i="3"/>
  <c r="W20" i="3" l="1"/>
  <c r="Y20" i="3" s="1"/>
  <c r="W19" i="3"/>
  <c r="Y19" i="3" s="1"/>
  <c r="V22" i="3"/>
  <c r="X21" i="3"/>
  <c r="X17" i="3"/>
  <c r="U22" i="3"/>
  <c r="W18" i="3"/>
  <c r="X18" i="3" s="1"/>
  <c r="W16" i="3"/>
  <c r="X16" i="3" s="1"/>
  <c r="X20" i="3" l="1"/>
  <c r="X19" i="3"/>
  <c r="W22" i="3"/>
  <c r="X22" i="3" s="1"/>
  <c r="Y16" i="3"/>
  <c r="Y22" i="3"/>
  <c r="Y18" i="3"/>
  <c r="M91" i="3" l="1"/>
  <c r="M92" i="3"/>
  <c r="M93" i="3"/>
  <c r="U42" i="3"/>
  <c r="V42" i="3"/>
  <c r="U43" i="3"/>
  <c r="V43" i="3"/>
  <c r="U44" i="3"/>
  <c r="V44" i="3"/>
  <c r="V41" i="3"/>
  <c r="U41" i="3"/>
  <c r="M70" i="3" l="1"/>
  <c r="M71" i="3"/>
  <c r="M72" i="3"/>
  <c r="M73" i="3"/>
  <c r="M74" i="3"/>
  <c r="M75" i="3"/>
  <c r="M42" i="3" l="1"/>
  <c r="L42" i="3"/>
  <c r="M41" i="3"/>
  <c r="L41" i="3"/>
  <c r="M40" i="3"/>
  <c r="L40" i="3"/>
  <c r="M39" i="3"/>
  <c r="L39" i="3"/>
  <c r="M38" i="3"/>
  <c r="L38" i="3"/>
  <c r="M37" i="3"/>
  <c r="L37" i="3"/>
  <c r="M35" i="3"/>
  <c r="L35" i="3"/>
  <c r="H35" i="3"/>
  <c r="D35" i="3"/>
  <c r="M21" i="3" l="1"/>
  <c r="L21" i="3"/>
  <c r="M20" i="3"/>
  <c r="L20" i="3"/>
  <c r="M19" i="3"/>
  <c r="L19" i="3"/>
  <c r="M18" i="3"/>
  <c r="L18" i="3"/>
  <c r="M17" i="3"/>
  <c r="L17" i="3"/>
  <c r="M16" i="3"/>
  <c r="L16" i="3"/>
  <c r="M14" i="3"/>
  <c r="L14" i="3"/>
  <c r="P16" i="3"/>
  <c r="P17" i="3"/>
  <c r="P18" i="3"/>
  <c r="P19" i="3"/>
  <c r="P20" i="3"/>
  <c r="P21" i="3"/>
  <c r="J38" i="5" l="1"/>
  <c r="J37" i="5"/>
  <c r="J38" i="6"/>
  <c r="J37" i="6"/>
  <c r="J38" i="7"/>
  <c r="J37" i="7"/>
  <c r="J38" i="8"/>
  <c r="J37" i="8"/>
  <c r="J38" i="9"/>
  <c r="J37" i="9"/>
  <c r="J38" i="4"/>
  <c r="J37" i="4"/>
  <c r="J18" i="5"/>
  <c r="J17" i="5"/>
  <c r="J18" i="6"/>
  <c r="J17" i="6"/>
  <c r="J18" i="7"/>
  <c r="J17" i="7"/>
  <c r="J18" i="8"/>
  <c r="J17" i="8"/>
  <c r="J18" i="9"/>
  <c r="J17" i="9"/>
  <c r="J18" i="4"/>
  <c r="J17" i="4"/>
  <c r="J15" i="5"/>
  <c r="J15" i="6"/>
  <c r="J15" i="7"/>
  <c r="J15" i="8"/>
  <c r="J15" i="9"/>
  <c r="J15" i="4"/>
  <c r="F55" i="9"/>
  <c r="E55" i="9"/>
  <c r="I34" i="9"/>
  <c r="H34" i="9"/>
  <c r="F34" i="9"/>
  <c r="E34" i="9"/>
  <c r="F55" i="8"/>
  <c r="E55" i="8"/>
  <c r="I34" i="8"/>
  <c r="H34" i="8"/>
  <c r="F34" i="8"/>
  <c r="E34" i="8"/>
  <c r="G55" i="9" l="1"/>
  <c r="J34" i="9"/>
  <c r="J34" i="8"/>
  <c r="AJ49" i="3" l="1"/>
  <c r="AJ50" i="3" l="1"/>
  <c r="AJ51" i="3"/>
  <c r="AJ52" i="3"/>
  <c r="F55" i="5" l="1"/>
  <c r="F55" i="6"/>
  <c r="F55" i="7"/>
  <c r="F55" i="4"/>
  <c r="E55" i="5"/>
  <c r="E55" i="6"/>
  <c r="E55" i="7"/>
  <c r="E55" i="4"/>
  <c r="M69" i="3" l="1"/>
  <c r="M88" i="3"/>
  <c r="M89" i="3"/>
  <c r="M90" i="3"/>
  <c r="M87" i="3"/>
  <c r="G58" i="3" l="1"/>
  <c r="H58" i="3"/>
  <c r="I34" i="7"/>
  <c r="H34" i="7"/>
  <c r="F34" i="7"/>
  <c r="E34" i="7"/>
  <c r="I34" i="6"/>
  <c r="H34" i="6"/>
  <c r="F34" i="6"/>
  <c r="E34" i="6"/>
  <c r="I34" i="5"/>
  <c r="H34" i="5"/>
  <c r="F34" i="5"/>
  <c r="E34" i="5"/>
  <c r="F34" i="4"/>
  <c r="H34" i="4"/>
  <c r="I34" i="4"/>
  <c r="E34" i="4"/>
  <c r="L55" i="3" l="1"/>
  <c r="I58" i="3"/>
  <c r="J34" i="4"/>
  <c r="J34" i="6"/>
  <c r="J34" i="5"/>
  <c r="J34" i="7"/>
  <c r="P14" i="3" l="1"/>
  <c r="AJ48" i="3" l="1"/>
</calcChain>
</file>

<file path=xl/sharedStrings.xml><?xml version="1.0" encoding="utf-8"?>
<sst xmlns="http://schemas.openxmlformats.org/spreadsheetml/2006/main" count="473" uniqueCount="95">
  <si>
    <t xml:space="preserve">Información ampliada del Reporte Regional </t>
  </si>
  <si>
    <t>Índice</t>
  </si>
  <si>
    <t>Cuadro N° 1</t>
  </si>
  <si>
    <t>(Absoluto y porcentaje)</t>
  </si>
  <si>
    <t>Región</t>
  </si>
  <si>
    <t>Acceso a cualquier tipo de servicio financiero 1/</t>
  </si>
  <si>
    <t>Variación (pp) 2017/2016</t>
  </si>
  <si>
    <t>Total</t>
  </si>
  <si>
    <t>Hombre</t>
  </si>
  <si>
    <t>Mujer</t>
  </si>
  <si>
    <t>Crecimiento</t>
  </si>
  <si>
    <t>Incremento</t>
  </si>
  <si>
    <r>
      <rPr>
        <b/>
        <sz val="8"/>
        <color theme="1"/>
        <rFont val="Times New Roman"/>
        <family val="1"/>
      </rPr>
      <t>1/</t>
    </r>
    <r>
      <rPr>
        <sz val="8"/>
        <color theme="1"/>
        <rFont val="Times New Roman"/>
        <family val="1"/>
      </rPr>
      <t xml:space="preserve"> Incluye cuenta de ahorro, cuenta de ahorro a plazo fijo, cuenta corriente, tarjeta de crédito y tarjeta de débito.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</si>
  <si>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2016 y 2017.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</si>
  <si>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</si>
  <si>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Cuadro N° 2</t>
  </si>
  <si>
    <t>Acceso a cualquier tipo de servicio financiero</t>
  </si>
  <si>
    <t>Urbano</t>
  </si>
  <si>
    <t>Rural</t>
  </si>
  <si>
    <t>Variación (pp) 2019/2018</t>
  </si>
  <si>
    <t>Hombre %</t>
  </si>
  <si>
    <t>Mujer %</t>
  </si>
  <si>
    <t>Urbano %</t>
  </si>
  <si>
    <t>Rural %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</si>
  <si>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2018 y 2019.</t>
    </r>
  </si>
  <si>
    <t>Sexo</t>
  </si>
  <si>
    <t>Absoluto</t>
  </si>
  <si>
    <t>%</t>
  </si>
  <si>
    <t>Ámbito geográfico</t>
  </si>
  <si>
    <t>Área de residencia</t>
  </si>
  <si>
    <t>1.-</t>
  </si>
  <si>
    <t>2.-</t>
  </si>
  <si>
    <t>3.-</t>
  </si>
  <si>
    <t>(a noviembre en miles de soles)</t>
  </si>
  <si>
    <t>Créditos Directos de Consumo y a MPyMes del Sistema Bancario, 2020 - 2019</t>
  </si>
  <si>
    <t>Tipo de Crédito</t>
  </si>
  <si>
    <t>Consumo</t>
  </si>
  <si>
    <t>Microempresa</t>
  </si>
  <si>
    <t>Pequeña empresa</t>
  </si>
  <si>
    <t>Mediana empresa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</si>
  <si>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Reporte Crediticio de Deudores - SBS</t>
    </r>
  </si>
  <si>
    <r>
      <t>Fuente:</t>
    </r>
    <r>
      <rPr>
        <sz val="8"/>
        <rFont val="Calibri"/>
        <family val="2"/>
        <scheme val="minor"/>
      </rPr>
      <t xml:space="preserve"> Reporte Crediticio de Deudores - SBS</t>
    </r>
  </si>
  <si>
    <t>Var.%</t>
  </si>
  <si>
    <t>per cap. 19</t>
  </si>
  <si>
    <t>per cap. 20</t>
  </si>
  <si>
    <t>Cuadro N° 3</t>
  </si>
  <si>
    <t>Cuadro N° 4</t>
  </si>
  <si>
    <t>(a noviembre)</t>
  </si>
  <si>
    <t>Departamento</t>
  </si>
  <si>
    <t>Cuadro N° 5</t>
  </si>
  <si>
    <t>(N° por cada 100,000 habitantes, a noviembre)</t>
  </si>
  <si>
    <t>Var. % 20/19</t>
  </si>
  <si>
    <t>Inclusión financiera y acceso al sistema Bancario</t>
  </si>
  <si>
    <t>MPyMes</t>
  </si>
  <si>
    <t>MIPYMES</t>
  </si>
  <si>
    <t xml:space="preserve"> </t>
  </si>
  <si>
    <t>(N° de oficinas por cada 100 mil habitentes, a noviembre )</t>
  </si>
  <si>
    <t>(millones de soles, a noviembre 2020 )</t>
  </si>
  <si>
    <t>Con acceso</t>
  </si>
  <si>
    <t>Sin acceso</t>
  </si>
  <si>
    <t>Inclusión financiera de la población ocupada de 18 y más años de edad, según sexo, 2018 y 2019</t>
  </si>
  <si>
    <t>Inclusión financiera de la población ocupada de 18 y más años de edad, según ámbito geográfico, 2018 y 2019</t>
  </si>
  <si>
    <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2018 y 2019.</t>
    </r>
  </si>
  <si>
    <t>Per cap. 19</t>
  </si>
  <si>
    <t>Per cap. 20</t>
  </si>
  <si>
    <t>M.R. Centro</t>
  </si>
  <si>
    <t>(a noviembre en Millones de soles)</t>
  </si>
  <si>
    <t>(Miles de habitantes con acceso y porcentajes)</t>
  </si>
  <si>
    <t>Arequipa</t>
  </si>
  <si>
    <t>Cusco</t>
  </si>
  <si>
    <t>Madre de Dios</t>
  </si>
  <si>
    <t>Moquegua</t>
  </si>
  <si>
    <t>Puno</t>
  </si>
  <si>
    <t>Tacna</t>
  </si>
  <si>
    <t>Edición N° 427</t>
  </si>
  <si>
    <t>Macro Región Sur</t>
  </si>
  <si>
    <t>Miercoles, 03 de marzo de 2021</t>
  </si>
  <si>
    <t>M.R. Sur</t>
  </si>
  <si>
    <t>Arequipa: Inclusión financiera y acceso al sistema Bancario</t>
  </si>
  <si>
    <t>Cusco: Inclusión financiera y acceso al sistema Bancario</t>
  </si>
  <si>
    <t>Madre de Dios: Inclusión financiera y acceso al sistema Bancario</t>
  </si>
  <si>
    <t>Moquegua: Inclusión financiera y acceso al sistema Bancario</t>
  </si>
  <si>
    <t>Puno: Inclusión financiera y acceso al sistema Bancario</t>
  </si>
  <si>
    <t>Tacna: Inclusión financiera y acceso al sistema Bancario</t>
  </si>
  <si>
    <t>Macro Región Sur: 
Inclusión financiera de la población ocupada de 18 y más años de edad por sexo, según región, 2018 y 2019</t>
  </si>
  <si>
    <t xml:space="preserve">Macro Región Sur: Inclusión financiera de la población ocupada de 18 y más años de edad, según región, 2019 </t>
  </si>
  <si>
    <t>Macro Región Sur: Inclusión financiera de la población ocupada de 18 y más años de edad por área de residencia, según región, 2018 y 2019</t>
  </si>
  <si>
    <t>(a noviembre en millones de soles)</t>
  </si>
  <si>
    <t>4.-</t>
  </si>
  <si>
    <t>(Per cápita en soles)</t>
  </si>
  <si>
    <t>Macro Región Sur: Créditos directos de Sistema Bancario por tipo de créditos, 2020</t>
  </si>
  <si>
    <t>Número de oficinas bancarias en la Macro Región Sur, nov 2012 - nov 2020</t>
  </si>
  <si>
    <t>Acceso a oficinas bancarias en la Macro Región Sur, nov 2012 - nov 2020</t>
  </si>
  <si>
    <t>MR SUR</t>
  </si>
  <si>
    <t>Macro Región Sur: Acceso a oficinas bancarias 2012 -2020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</si>
</sst>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%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theme="5" tint="-0.249977111117893"/>
      <name val="Times New Roman"/>
      <family val="1"/>
    </font>
    <font>
      <sz val="9"/>
      <color theme="1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C0000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2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indent="1"/>
    </xf>
    <xf numFmtId="0" fontId="12" fillId="0" borderId="0" xfId="1" applyFont="1"/>
    <xf numFmtId="0" fontId="9" fillId="0" borderId="0" xfId="1" applyFont="1" applyAlignment="1">
      <alignment vertical="center"/>
    </xf>
    <xf numFmtId="0" fontId="11" fillId="2" borderId="0" xfId="0" applyFont="1" applyFill="1"/>
    <xf numFmtId="0" fontId="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 vertical="center" indent="1"/>
    </xf>
    <xf numFmtId="164" fontId="16" fillId="2" borderId="0" xfId="0" applyNumberFormat="1" applyFont="1" applyFill="1" applyAlignment="1">
      <alignment horizontal="right" vertical="center" indent="1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/>
    <xf numFmtId="0" fontId="17" fillId="2" borderId="0" xfId="0" applyFont="1" applyFill="1"/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/>
    </xf>
    <xf numFmtId="0" fontId="0" fillId="2" borderId="0" xfId="0" applyFill="1"/>
    <xf numFmtId="0" fontId="16" fillId="2" borderId="0" xfId="0" applyFont="1" applyFill="1" applyAlignment="1">
      <alignment horizontal="left" vertical="center" indent="1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 applyAlignment="1"/>
    <xf numFmtId="166" fontId="16" fillId="2" borderId="0" xfId="3" applyNumberFormat="1" applyFont="1" applyFill="1"/>
    <xf numFmtId="9" fontId="16" fillId="2" borderId="0" xfId="4" applyFont="1" applyFill="1" applyAlignment="1"/>
    <xf numFmtId="166" fontId="16" fillId="2" borderId="0" xfId="3" applyNumberFormat="1" applyFont="1" applyFill="1" applyAlignment="1">
      <alignment horizontal="right" indent="3"/>
    </xf>
    <xf numFmtId="0" fontId="16" fillId="2" borderId="0" xfId="0" applyFont="1" applyFill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/>
    <xf numFmtId="9" fontId="21" fillId="2" borderId="0" xfId="4" applyFont="1" applyFill="1" applyBorder="1" applyAlignment="1">
      <alignment vertical="center"/>
    </xf>
    <xf numFmtId="166" fontId="21" fillId="2" borderId="0" xfId="3" applyNumberFormat="1" applyFont="1" applyFill="1" applyBorder="1" applyAlignment="1">
      <alignment horizontal="right" indent="3"/>
    </xf>
    <xf numFmtId="0" fontId="16" fillId="2" borderId="3" xfId="0" applyFont="1" applyFill="1" applyBorder="1" applyAlignment="1">
      <alignment horizontal="left" vertical="center" indent="1"/>
    </xf>
    <xf numFmtId="3" fontId="21" fillId="2" borderId="3" xfId="0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/>
    <xf numFmtId="9" fontId="21" fillId="2" borderId="3" xfId="4" applyFont="1" applyFill="1" applyBorder="1" applyAlignment="1">
      <alignment vertical="center"/>
    </xf>
    <xf numFmtId="166" fontId="21" fillId="2" borderId="3" xfId="3" applyNumberFormat="1" applyFont="1" applyFill="1" applyBorder="1" applyAlignment="1">
      <alignment horizontal="right" indent="3"/>
    </xf>
    <xf numFmtId="9" fontId="16" fillId="2" borderId="3" xfId="4" applyFont="1" applyFill="1" applyBorder="1" applyAlignment="1"/>
    <xf numFmtId="166" fontId="16" fillId="2" borderId="3" xfId="3" applyNumberFormat="1" applyFont="1" applyFill="1" applyBorder="1"/>
    <xf numFmtId="0" fontId="15" fillId="2" borderId="3" xfId="0" applyFont="1" applyFill="1" applyBorder="1" applyAlignment="1">
      <alignment horizontal="left" vertical="center" indent="1"/>
    </xf>
    <xf numFmtId="9" fontId="0" fillId="0" borderId="0" xfId="4" applyFont="1"/>
    <xf numFmtId="166" fontId="16" fillId="2" borderId="0" xfId="3" applyNumberFormat="1" applyFont="1" applyFill="1" applyBorder="1"/>
    <xf numFmtId="9" fontId="16" fillId="2" borderId="0" xfId="4" applyFont="1" applyFill="1" applyBorder="1"/>
    <xf numFmtId="43" fontId="0" fillId="0" borderId="0" xfId="0" applyNumberFormat="1"/>
    <xf numFmtId="0" fontId="16" fillId="2" borderId="2" xfId="0" applyFont="1" applyFill="1" applyBorder="1" applyAlignment="1">
      <alignment horizontal="left" vertical="center" indent="1"/>
    </xf>
    <xf numFmtId="166" fontId="21" fillId="2" borderId="2" xfId="3" applyNumberFormat="1" applyFont="1" applyFill="1" applyBorder="1" applyAlignment="1">
      <alignment horizontal="right" vertical="center" indent="1"/>
    </xf>
    <xf numFmtId="9" fontId="21" fillId="2" borderId="2" xfId="4" applyFont="1" applyFill="1" applyBorder="1" applyAlignment="1">
      <alignment vertical="center"/>
    </xf>
    <xf numFmtId="166" fontId="21" fillId="2" borderId="2" xfId="3" applyNumberFormat="1" applyFont="1" applyFill="1" applyBorder="1" applyAlignment="1">
      <alignment horizontal="right" indent="3"/>
    </xf>
    <xf numFmtId="0" fontId="0" fillId="0" borderId="0" xfId="0" applyFill="1"/>
    <xf numFmtId="0" fontId="11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/>
    <xf numFmtId="0" fontId="23" fillId="0" borderId="0" xfId="0" applyFont="1"/>
    <xf numFmtId="0" fontId="19" fillId="2" borderId="0" xfId="0" applyFont="1" applyFill="1" applyAlignment="1">
      <alignment vertical="center"/>
    </xf>
    <xf numFmtId="1" fontId="26" fillId="0" borderId="0" xfId="0" applyNumberFormat="1" applyFont="1"/>
    <xf numFmtId="168" fontId="23" fillId="0" borderId="0" xfId="4" applyNumberFormat="1" applyFont="1"/>
    <xf numFmtId="0" fontId="27" fillId="2" borderId="0" xfId="0" applyFont="1" applyFill="1" applyAlignment="1">
      <alignment vertical="center"/>
    </xf>
    <xf numFmtId="0" fontId="0" fillId="0" borderId="0" xfId="0" applyFont="1"/>
    <xf numFmtId="0" fontId="20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 indent="1"/>
    </xf>
    <xf numFmtId="3" fontId="31" fillId="2" borderId="0" xfId="0" applyNumberFormat="1" applyFont="1" applyFill="1" applyAlignment="1">
      <alignment horizontal="right" vertical="center" indent="1"/>
    </xf>
    <xf numFmtId="165" fontId="31" fillId="2" borderId="0" xfId="0" applyNumberFormat="1" applyFont="1" applyFill="1" applyAlignment="1">
      <alignment horizontal="right" vertical="center" indent="1"/>
    </xf>
    <xf numFmtId="0" fontId="31" fillId="2" borderId="0" xfId="0" applyFont="1" applyFill="1"/>
    <xf numFmtId="165" fontId="31" fillId="2" borderId="0" xfId="0" applyNumberFormat="1" applyFont="1" applyFill="1" applyAlignment="1">
      <alignment horizontal="right" indent="3"/>
    </xf>
    <xf numFmtId="0" fontId="18" fillId="2" borderId="0" xfId="0" applyFont="1" applyFill="1"/>
    <xf numFmtId="3" fontId="31" fillId="2" borderId="0" xfId="0" applyNumberFormat="1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66" fontId="21" fillId="2" borderId="0" xfId="3" applyNumberFormat="1" applyFont="1" applyFill="1"/>
    <xf numFmtId="9" fontId="21" fillId="2" borderId="0" xfId="4" applyFont="1" applyFill="1" applyAlignment="1"/>
    <xf numFmtId="0" fontId="25" fillId="0" borderId="0" xfId="0" applyFont="1"/>
    <xf numFmtId="166" fontId="21" fillId="2" borderId="0" xfId="3" applyNumberFormat="1" applyFont="1" applyFill="1" applyAlignment="1">
      <alignment horizontal="right" indent="3"/>
    </xf>
    <xf numFmtId="0" fontId="20" fillId="3" borderId="4" xfId="0" applyFont="1" applyFill="1" applyBorder="1" applyAlignment="1">
      <alignment horizontal="center" vertical="center" wrapText="1"/>
    </xf>
    <xf numFmtId="166" fontId="23" fillId="0" borderId="0" xfId="3" applyNumberFormat="1" applyFont="1"/>
    <xf numFmtId="166" fontId="27" fillId="2" borderId="0" xfId="3" applyNumberFormat="1" applyFont="1" applyFill="1" applyAlignment="1">
      <alignment vertical="center"/>
    </xf>
    <xf numFmtId="166" fontId="19" fillId="2" borderId="0" xfId="3" applyNumberFormat="1" applyFont="1" applyFill="1" applyAlignment="1">
      <alignment vertical="center"/>
    </xf>
    <xf numFmtId="0" fontId="27" fillId="2" borderId="0" xfId="0" applyFont="1" applyFill="1" applyBorder="1" applyAlignment="1">
      <alignment horizontal="left" vertical="center" indent="1"/>
    </xf>
    <xf numFmtId="9" fontId="0" fillId="0" borderId="0" xfId="4" applyNumberFormat="1" applyFont="1"/>
    <xf numFmtId="9" fontId="31" fillId="2" borderId="0" xfId="4" applyFont="1" applyFill="1" applyAlignment="1">
      <alignment horizontal="center" vertical="center"/>
    </xf>
    <xf numFmtId="0" fontId="1" fillId="0" borderId="0" xfId="2"/>
    <xf numFmtId="0" fontId="35" fillId="0" borderId="0" xfId="1" applyFont="1" applyAlignment="1">
      <alignment vertical="center"/>
    </xf>
    <xf numFmtId="0" fontId="36" fillId="2" borderId="0" xfId="0" applyFont="1" applyFill="1"/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right" indent="3"/>
    </xf>
    <xf numFmtId="165" fontId="36" fillId="2" borderId="0" xfId="0" applyNumberFormat="1" applyFont="1" applyFill="1" applyAlignment="1">
      <alignment horizontal="right" indent="3"/>
    </xf>
    <xf numFmtId="0" fontId="36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vertical="center"/>
    </xf>
    <xf numFmtId="9" fontId="37" fillId="2" borderId="0" xfId="4" applyFont="1" applyFill="1" applyAlignment="1">
      <alignment horizontal="center" vertical="center"/>
    </xf>
    <xf numFmtId="165" fontId="37" fillId="2" borderId="0" xfId="0" applyNumberFormat="1" applyFont="1" applyFill="1" applyAlignment="1">
      <alignment horizontal="right" indent="3"/>
    </xf>
    <xf numFmtId="0" fontId="31" fillId="2" borderId="0" xfId="0" applyFont="1" applyFill="1" applyAlignment="1">
      <alignment vertical="center"/>
    </xf>
    <xf numFmtId="9" fontId="31" fillId="2" borderId="0" xfId="4" applyFont="1" applyFill="1" applyAlignment="1">
      <alignment horizontal="center"/>
    </xf>
    <xf numFmtId="0" fontId="31" fillId="2" borderId="0" xfId="0" applyFont="1" applyFill="1" applyAlignment="1">
      <alignment horizontal="right" indent="3"/>
    </xf>
    <xf numFmtId="168" fontId="34" fillId="2" borderId="0" xfId="4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168" fontId="21" fillId="2" borderId="0" xfId="4" applyNumberFormat="1" applyFont="1" applyFill="1" applyAlignment="1">
      <alignment vertical="center"/>
    </xf>
    <xf numFmtId="166" fontId="25" fillId="0" borderId="0" xfId="3" applyNumberFormat="1" applyFont="1"/>
    <xf numFmtId="43" fontId="25" fillId="0" borderId="0" xfId="3" applyFont="1"/>
    <xf numFmtId="168" fontId="25" fillId="0" borderId="0" xfId="4" applyNumberFormat="1" applyFont="1"/>
    <xf numFmtId="166" fontId="17" fillId="0" borderId="0" xfId="3" applyNumberFormat="1" applyFont="1"/>
    <xf numFmtId="9" fontId="26" fillId="0" borderId="0" xfId="4" applyFont="1"/>
    <xf numFmtId="0" fontId="21" fillId="2" borderId="0" xfId="0" applyFont="1" applyFill="1"/>
    <xf numFmtId="3" fontId="34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38" fillId="0" borderId="0" xfId="0" applyFont="1" applyFill="1"/>
    <xf numFmtId="0" fontId="25" fillId="0" borderId="0" xfId="0" applyFont="1" applyFill="1"/>
    <xf numFmtId="0" fontId="26" fillId="0" borderId="0" xfId="0" applyFont="1" applyBorder="1"/>
    <xf numFmtId="0" fontId="23" fillId="0" borderId="0" xfId="0" applyFont="1" applyBorder="1"/>
    <xf numFmtId="166" fontId="26" fillId="0" borderId="0" xfId="3" applyNumberFormat="1" applyFont="1" applyBorder="1"/>
    <xf numFmtId="167" fontId="21" fillId="2" borderId="0" xfId="3" applyNumberFormat="1" applyFont="1" applyFill="1"/>
    <xf numFmtId="167" fontId="34" fillId="2" borderId="3" xfId="3" applyNumberFormat="1" applyFont="1" applyFill="1" applyBorder="1"/>
    <xf numFmtId="166" fontId="34" fillId="2" borderId="3" xfId="3" applyNumberFormat="1" applyFont="1" applyFill="1" applyBorder="1"/>
    <xf numFmtId="0" fontId="8" fillId="0" borderId="0" xfId="1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9" fontId="15" fillId="2" borderId="0" xfId="4" applyFont="1" applyFill="1" applyAlignment="1">
      <alignment horizontal="right" indent="3"/>
    </xf>
    <xf numFmtId="9" fontId="16" fillId="2" borderId="0" xfId="4" applyFont="1" applyFill="1" applyAlignment="1">
      <alignment horizontal="right" indent="3"/>
    </xf>
  </cellXfs>
  <cellStyles count="5">
    <cellStyle name="Comma" xfId="3" builtinId="3"/>
    <cellStyle name="Normal" xfId="0" builtinId="0"/>
    <cellStyle name="Normal 2" xfId="1" xr:uid="{91DE530E-E1C9-4CE3-8AF0-7483BD947FBA}"/>
    <cellStyle name="Normal 6" xfId="2" xr:uid="{175BB08C-3442-49D4-9120-7A31B56EB7DC}"/>
    <cellStyle name="Percent" xfId="4" builtinId="5"/>
  </cellStyles>
  <dxfs count="0"/>
  <tableStyles count="0" defaultTableStyle="TableStyleMedium2" defaultPivotStyle="PivotStyleLight16"/>
  <colors>
    <mruColors>
      <color rgb="FFF0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12037037037034E-2"/>
          <c:y val="5.2916666666666667E-2"/>
          <c:w val="0.86425092592592589"/>
          <c:h val="0.7167765195650271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'MR Sur'!$C$93</c:f>
              <c:strCache>
                <c:ptCount val="1"/>
                <c:pt idx="0">
                  <c:v>MR SUR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'MR Sur'!$D$93:$L$93</c:f>
              <c:numCache>
                <c:formatCode>_-* #,##0.0_-;\-* #,##0.0_-;_-* "-"??_-;_-@_-</c:formatCode>
                <c:ptCount val="9"/>
                <c:pt idx="0">
                  <c:v>4.8834558853452545</c:v>
                </c:pt>
                <c:pt idx="1">
                  <c:v>5.0758734151238807</c:v>
                </c:pt>
                <c:pt idx="2">
                  <c:v>5.1998130656414903</c:v>
                </c:pt>
                <c:pt idx="3">
                  <c:v>5.1718540861814679</c:v>
                </c:pt>
                <c:pt idx="4">
                  <c:v>5.0596777345176509</c:v>
                </c:pt>
                <c:pt idx="5">
                  <c:v>5.1591849746077916</c:v>
                </c:pt>
                <c:pt idx="6">
                  <c:v>3.6961077255098886</c:v>
                </c:pt>
                <c:pt idx="7">
                  <c:v>3.3539089928085559</c:v>
                </c:pt>
                <c:pt idx="8">
                  <c:v>3.3116193540306074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4-4DC7-99E4-A3F55B62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159680"/>
        <c:axId val="501135984"/>
      </c:barChart>
      <c:lineChart>
        <c:grouping val="standard"/>
        <c:varyColors val="0"/>
        <c:ser>
          <c:idx val="0"/>
          <c:order val="0"/>
          <c:tx>
            <c:strRef>
              <c:f>'MR Sur'!$C$87</c:f>
              <c:strCache>
                <c:ptCount val="1"/>
                <c:pt idx="0">
                  <c:v>Arequipa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Sur'!$D$87:$L$87</c:f>
              <c:numCache>
                <c:formatCode>_-* #,##0.0_-;\-* #,##0.0_-;_-* "-"??_-;_-@_-</c:formatCode>
                <c:ptCount val="9"/>
                <c:pt idx="0">
                  <c:v>6.9062381800938129</c:v>
                </c:pt>
                <c:pt idx="1">
                  <c:v>7.3064466684985732</c:v>
                </c:pt>
                <c:pt idx="2">
                  <c:v>7.697261973954979</c:v>
                </c:pt>
                <c:pt idx="3">
                  <c:v>7.5357072105841727</c:v>
                </c:pt>
                <c:pt idx="4">
                  <c:v>7.3004031359458024</c:v>
                </c:pt>
                <c:pt idx="5">
                  <c:v>7.4494803607372857</c:v>
                </c:pt>
                <c:pt idx="6">
                  <c:v>5.5694235875384832</c:v>
                </c:pt>
                <c:pt idx="7">
                  <c:v>5.2859640523769968</c:v>
                </c:pt>
                <c:pt idx="8">
                  <c:v>5.2419879329395505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4-4DC7-99E4-A3F55B62C8B4}"/>
            </c:ext>
          </c:extLst>
        </c:ser>
        <c:ser>
          <c:idx val="1"/>
          <c:order val="1"/>
          <c:tx>
            <c:strRef>
              <c:f>'MR Sur'!$C$88</c:f>
              <c:strCache>
                <c:ptCount val="1"/>
                <c:pt idx="0">
                  <c:v>Cusco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Sur'!$D$88:$L$88</c:f>
              <c:numCache>
                <c:formatCode>_-* #,##0.0_-;\-* #,##0.0_-;_-* "-"??_-;_-@_-</c:formatCode>
                <c:ptCount val="9"/>
                <c:pt idx="0">
                  <c:v>4.256389420937567</c:v>
                </c:pt>
                <c:pt idx="1">
                  <c:v>4.3056752644338152</c:v>
                </c:pt>
                <c:pt idx="2">
                  <c:v>4.2787089912485117</c:v>
                </c:pt>
                <c:pt idx="3">
                  <c:v>4.3289089858277592</c:v>
                </c:pt>
                <c:pt idx="4">
                  <c:v>4.2284223982554741</c:v>
                </c:pt>
                <c:pt idx="5">
                  <c:v>4.2800568872122415</c:v>
                </c:pt>
                <c:pt idx="6">
                  <c:v>2.8994653222386209</c:v>
                </c:pt>
                <c:pt idx="7">
                  <c:v>2.1972018279964143</c:v>
                </c:pt>
                <c:pt idx="8">
                  <c:v>2.2426392963608812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4-4DC7-99E4-A3F55B62C8B4}"/>
            </c:ext>
          </c:extLst>
        </c:ser>
        <c:ser>
          <c:idx val="2"/>
          <c:order val="2"/>
          <c:tx>
            <c:strRef>
              <c:f>'MR Sur'!$C$89</c:f>
              <c:strCache>
                <c:ptCount val="1"/>
                <c:pt idx="0">
                  <c:v>Madre de Dios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Sur'!$D$89:$L$89</c:f>
              <c:numCache>
                <c:formatCode>_-* #,##0.0_-;\-* #,##0.0_-;_-* "-"??_-;_-@_-</c:formatCode>
                <c:ptCount val="9"/>
                <c:pt idx="0">
                  <c:v>4.7007576054340756</c:v>
                </c:pt>
                <c:pt idx="1">
                  <c:v>4.584492191081635</c:v>
                </c:pt>
                <c:pt idx="2">
                  <c:v>4.4741061108832634</c:v>
                </c:pt>
                <c:pt idx="3">
                  <c:v>4.3694835270471035</c:v>
                </c:pt>
                <c:pt idx="4">
                  <c:v>4.2702194892817493</c:v>
                </c:pt>
                <c:pt idx="5">
                  <c:v>4.175743108283978</c:v>
                </c:pt>
                <c:pt idx="6">
                  <c:v>4.1343991171128494</c:v>
                </c:pt>
                <c:pt idx="7">
                  <c:v>3.3148540380396558</c:v>
                </c:pt>
                <c:pt idx="8">
                  <c:v>3.1978116228216931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4-4DC7-99E4-A3F55B62C8B4}"/>
            </c:ext>
          </c:extLst>
        </c:ser>
        <c:ser>
          <c:idx val="3"/>
          <c:order val="3"/>
          <c:tx>
            <c:strRef>
              <c:f>'MR Sur'!$C$90</c:f>
              <c:strCache>
                <c:ptCount val="1"/>
                <c:pt idx="0">
                  <c:v>Moquegua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Sur'!$D$90:$L$90</c:f>
              <c:numCache>
                <c:formatCode>_-* #,##0.0_-;\-* #,##0.0_-;_-* "-"??_-;_-@_-</c:formatCode>
                <c:ptCount val="9"/>
                <c:pt idx="0">
                  <c:v>8.5783402627259679</c:v>
                </c:pt>
                <c:pt idx="1">
                  <c:v>8.4872351982618142</c:v>
                </c:pt>
                <c:pt idx="2">
                  <c:v>8.9579647504087063</c:v>
                </c:pt>
                <c:pt idx="3">
                  <c:v>8.8653955905738684</c:v>
                </c:pt>
                <c:pt idx="4">
                  <c:v>8.7751531538448884</c:v>
                </c:pt>
                <c:pt idx="5">
                  <c:v>8.1438972348754248</c:v>
                </c:pt>
                <c:pt idx="6">
                  <c:v>6.4506116711884562</c:v>
                </c:pt>
                <c:pt idx="7">
                  <c:v>5.8068143568471466</c:v>
                </c:pt>
                <c:pt idx="8">
                  <c:v>5.7176664701505047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4-4DC7-99E4-A3F55B62C8B4}"/>
            </c:ext>
          </c:extLst>
        </c:ser>
        <c:ser>
          <c:idx val="5"/>
          <c:order val="5"/>
          <c:tx>
            <c:strRef>
              <c:f>'MR Sur'!$C$91</c:f>
              <c:strCache>
                <c:ptCount val="1"/>
                <c:pt idx="0">
                  <c:v>Puno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Sur'!$D$91:$L$91</c:f>
              <c:numCache>
                <c:formatCode>_-* #,##0.0_-;\-* #,##0.0_-;_-* "-"??_-;_-@_-</c:formatCode>
                <c:ptCount val="9"/>
                <c:pt idx="0">
                  <c:v>2.9046083063083734</c:v>
                </c:pt>
                <c:pt idx="1">
                  <c:v>3.094228616001911</c:v>
                </c:pt>
                <c:pt idx="2">
                  <c:v>3.0659623984667332</c:v>
                </c:pt>
                <c:pt idx="3">
                  <c:v>3.0375640714095993</c:v>
                </c:pt>
                <c:pt idx="4">
                  <c:v>2.9389167152987405</c:v>
                </c:pt>
                <c:pt idx="5">
                  <c:v>3.0493509733666917</c:v>
                </c:pt>
                <c:pt idx="6">
                  <c:v>1.6468142070387171</c:v>
                </c:pt>
                <c:pt idx="7">
                  <c:v>1.643908741391952</c:v>
                </c:pt>
                <c:pt idx="8">
                  <c:v>1.5767169071380895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0-4F0C-9432-E436F8C1A37A}"/>
            </c:ext>
          </c:extLst>
        </c:ser>
        <c:ser>
          <c:idx val="6"/>
          <c:order val="6"/>
          <c:tx>
            <c:strRef>
              <c:f>'MR Sur'!$C$92</c:f>
              <c:strCache>
                <c:ptCount val="1"/>
                <c:pt idx="0">
                  <c:v>Tacna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Sur'!$D$92:$L$92</c:f>
              <c:numCache>
                <c:formatCode>_-* #,##0.0_-;\-* #,##0.0_-;_-* "-"??_-;_-@_-</c:formatCode>
                <c:ptCount val="9"/>
                <c:pt idx="0">
                  <c:v>6.0805983308757581</c:v>
                </c:pt>
                <c:pt idx="1">
                  <c:v>6.3010837864112625</c:v>
                </c:pt>
                <c:pt idx="2">
                  <c:v>6.516915839956396</c:v>
                </c:pt>
                <c:pt idx="3">
                  <c:v>6.72833330407971</c:v>
                </c:pt>
                <c:pt idx="4">
                  <c:v>6.9361555779696138</c:v>
                </c:pt>
                <c:pt idx="5">
                  <c:v>7.4263435255137749</c:v>
                </c:pt>
                <c:pt idx="6">
                  <c:v>6.5044135981270683</c:v>
                </c:pt>
                <c:pt idx="7">
                  <c:v>6.074965166284926</c:v>
                </c:pt>
                <c:pt idx="8">
                  <c:v>5.6773903032203243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0-4F0C-9432-E436F8C1A37A}"/>
            </c:ext>
          </c:extLst>
        </c:ser>
        <c:ser>
          <c:idx val="7"/>
          <c:order val="7"/>
          <c:tx>
            <c:strRef>
              <c:f>'MR Sur'!#REF!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0-4F0C-9432-E436F8C1A37A}"/>
            </c:ext>
          </c:extLst>
        </c:ser>
        <c:ser>
          <c:idx val="8"/>
          <c:order val="8"/>
          <c:tx>
            <c:strRef>
              <c:f>'MR Sur'!#REF!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Sur'!$D$86:$L$86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0-4F0C-9432-E436F8C1A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59680"/>
        <c:axId val="501135984"/>
      </c:lineChart>
      <c:catAx>
        <c:axId val="61215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01135984"/>
        <c:crosses val="autoZero"/>
        <c:auto val="1"/>
        <c:lblAlgn val="ctr"/>
        <c:lblOffset val="100"/>
        <c:noMultiLvlLbl val="0"/>
      </c:catAx>
      <c:valAx>
        <c:axId val="5011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6121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9.5862962962962969E-2"/>
          <c:y val="0.85476972075456159"/>
          <c:w val="0.86707037037037038"/>
          <c:h val="0.11907836821684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'MR Sur'!$U$39:$U$40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Sur'!$T$41:$T$44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Sur'!$U$41:$U$44</c:f>
              <c:numCache>
                <c:formatCode>_-* #,##0_-;\-* #,##0_-;_-* "-"??_-;_-@_-</c:formatCode>
                <c:ptCount val="4"/>
                <c:pt idx="0">
                  <c:v>4094.2180297</c:v>
                </c:pt>
                <c:pt idx="1">
                  <c:v>704.19041803000005</c:v>
                </c:pt>
                <c:pt idx="2">
                  <c:v>2876.2205731800004</c:v>
                </c:pt>
                <c:pt idx="3">
                  <c:v>2485.2238062000001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ABE-A4C0-CCB896D494E1}"/>
            </c:ext>
          </c:extLst>
        </c:ser>
        <c:ser>
          <c:idx val="1"/>
          <c:order val="1"/>
          <c:tx>
            <c:strRef>
              <c:f>'MR Sur'!$V$39:$V$40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1" i="0" u="none" strike="noStrike" kern="1200" baseline="0">
                      <a:solidFill>
                        <a:srgbClr val="FF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5BF-4ABE-A4C0-CCB896D49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Sur'!$T$41:$T$44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Sur'!$V$41:$V$44</c:f>
              <c:numCache>
                <c:formatCode>_-* #,##0_-;\-* #,##0_-;_-* "-"??_-;_-@_-</c:formatCode>
                <c:ptCount val="4"/>
                <c:pt idx="0">
                  <c:v>3828.7595719200003</c:v>
                </c:pt>
                <c:pt idx="1">
                  <c:v>1109.7435555499999</c:v>
                </c:pt>
                <c:pt idx="2">
                  <c:v>3993.3127052199989</c:v>
                </c:pt>
                <c:pt idx="3">
                  <c:v>4621.5019267899997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ABE-A4C0-CCB896D4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7300848"/>
        <c:axId val="544107600"/>
      </c:barChart>
      <c:catAx>
        <c:axId val="8673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107600"/>
        <c:crosses val="autoZero"/>
        <c:auto val="1"/>
        <c:lblAlgn val="ctr"/>
        <c:lblOffset val="100"/>
        <c:noMultiLvlLbl val="0"/>
      </c:catAx>
      <c:valAx>
        <c:axId val="54410760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73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'MR Sur'!$U$13</c:f>
              <c:strCache>
                <c:ptCount val="1"/>
                <c:pt idx="0">
                  <c:v>Con acceso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A-4BFD-91BB-C226175EFD5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FA4C9A0-4DA7-4826-979F-0840ABBA5E5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9E948F8-E350-4AA8-A9D9-3E41A85B623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285604B-4EBE-48E8-ADD2-7E85ADE042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EE3D679-5F74-4699-BF87-EB904193AE9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5F2B300-FFD4-4C4D-966F-113ECA60BB6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E620FC7-C46D-432F-9309-955E0FED901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1F881C-B390-4778-8955-DF33B976F5A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4C25ADD-02E3-4097-A2E0-B4FC0053657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2283D4-C93A-420D-9181-889D9A60A97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AE49FCC-C544-4B33-BE53-97FF16D3643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8C3-4A9B-8274-36AA48EF05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EC566DC-41A6-46B9-A055-AF460F1C276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8177C31-B518-4FE6-8502-96658C4C07F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A2A-4BFD-91BB-C226175EFD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89970D4-70CA-455C-BA23-22B882D907B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4298B0-6793-40BE-A939-8FB12E4BC18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A2A-4BFD-91BB-C226175EF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Sur'!$T$16:$T$22</c:f>
              <c:strCache>
                <c:ptCount val="7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  <c:pt idx="6">
                  <c:v>M.R. Sur</c:v>
                </c:pt>
              </c:strCache>
            </c:strRef>
          </c:cat>
          <c:val>
            <c:numRef>
              <c:f>'MR Sur'!$U$16:$U$22</c:f>
              <c:numCache>
                <c:formatCode>_-* #,##0_-;\-* #,##0_-;_-* "-"??_-;_-@_-</c:formatCode>
                <c:ptCount val="7"/>
                <c:pt idx="0">
                  <c:v>337.84629999999999</c:v>
                </c:pt>
                <c:pt idx="1">
                  <c:v>243.10640000000001</c:v>
                </c:pt>
                <c:pt idx="2">
                  <c:v>26.93206</c:v>
                </c:pt>
                <c:pt idx="3">
                  <c:v>53.475929999999998</c:v>
                </c:pt>
                <c:pt idx="4">
                  <c:v>219.57829999999998</c:v>
                </c:pt>
                <c:pt idx="5">
                  <c:v>67.793580000000006</c:v>
                </c:pt>
                <c:pt idx="6">
                  <c:v>948.73257000000001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Sur'!$X$16:$X$22</c15:f>
                <c15:dlblRangeCache>
                  <c:ptCount val="7"/>
                  <c:pt idx="0">
                    <c:v>49%</c:v>
                  </c:pt>
                  <c:pt idx="1">
                    <c:v>34%</c:v>
                  </c:pt>
                  <c:pt idx="2">
                    <c:v>33%</c:v>
                  </c:pt>
                  <c:pt idx="3">
                    <c:v>51%</c:v>
                  </c:pt>
                  <c:pt idx="4">
                    <c:v>29%</c:v>
                  </c:pt>
                  <c:pt idx="5">
                    <c:v>37%</c:v>
                  </c:pt>
                  <c:pt idx="6">
                    <c:v>37%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8C3-4A9B-8274-36AA48EF055C}"/>
            </c:ext>
          </c:extLst>
        </c:ser>
        <c:ser>
          <c:idx val="1"/>
          <c:order val="1"/>
          <c:tx>
            <c:strRef>
              <c:f>'MR Sur'!$V$13</c:f>
              <c:strCache>
                <c:ptCount val="1"/>
                <c:pt idx="0">
                  <c:v>Sin acceso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2A-4BFD-91BB-C226175EFD5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7793A02-4273-4B45-9709-BE40242081F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939382F-461E-46C8-A2DC-8A31BFDE887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F26AE96-2C1E-4C66-8BE9-13752D6F5A8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B360450-BEAF-47E9-AFD7-9876569871E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D1D49A-88D7-4D70-8139-864F86F6A2E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8B75EB1-5B28-4C73-9CD0-7AC735792A5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E1E1F4-57AB-49B7-A236-84DDB610E29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0C11D68-9043-4109-B4CC-8B0A92F214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F1D173-52B6-4A5C-9A54-16F0CF56C22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CB0B302-402A-4C9F-879E-41702A5364E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8C3-4A9B-8274-36AA48EF05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71A5FD4-0B79-4E2F-AE98-8A26A0FE513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5089BD3-90E5-4E88-98BB-4478BA54187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A2A-4BFD-91BB-C226175EFD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CC6B63E-FAB2-47CE-B028-6B1B22163FD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B364118-A342-4278-A1F6-894529543B8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A2A-4BFD-91BB-C226175EF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Sur'!$T$16:$T$22</c:f>
              <c:strCache>
                <c:ptCount val="7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  <c:pt idx="6">
                  <c:v>M.R. Sur</c:v>
                </c:pt>
              </c:strCache>
            </c:strRef>
          </c:cat>
          <c:val>
            <c:numRef>
              <c:f>'MR Sur'!$V$16:$V$22</c:f>
              <c:numCache>
                <c:formatCode>_-* #,##0_-;\-* #,##0_-;_-* "-"??_-;_-@_-</c:formatCode>
                <c:ptCount val="7"/>
                <c:pt idx="0">
                  <c:v>356.14200000000005</c:v>
                </c:pt>
                <c:pt idx="1">
                  <c:v>478.86929999999995</c:v>
                </c:pt>
                <c:pt idx="2">
                  <c:v>54.341610000000003</c:v>
                </c:pt>
                <c:pt idx="3">
                  <c:v>50.456469999999996</c:v>
                </c:pt>
                <c:pt idx="4">
                  <c:v>542.12149999999997</c:v>
                </c:pt>
                <c:pt idx="5">
                  <c:v>113.93392</c:v>
                </c:pt>
                <c:pt idx="6">
                  <c:v>1595.8647999999998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Sur'!$Y$16:$Y$22</c15:f>
                <c15:dlblRangeCache>
                  <c:ptCount val="7"/>
                  <c:pt idx="0">
                    <c:v>51%</c:v>
                  </c:pt>
                  <c:pt idx="1">
                    <c:v>66%</c:v>
                  </c:pt>
                  <c:pt idx="2">
                    <c:v>67%</c:v>
                  </c:pt>
                  <c:pt idx="3">
                    <c:v>49%</c:v>
                  </c:pt>
                  <c:pt idx="4">
                    <c:v>71%</c:v>
                  </c:pt>
                  <c:pt idx="5">
                    <c:v>63%</c:v>
                  </c:pt>
                  <c:pt idx="6">
                    <c:v>63%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8C3-4A9B-8274-36AA48EF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772933520"/>
        <c:axId val="544508368"/>
      </c:barChart>
      <c:catAx>
        <c:axId val="77293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508368"/>
        <c:crosses val="autoZero"/>
        <c:auto val="1"/>
        <c:lblAlgn val="ctr"/>
        <c:lblOffset val="100"/>
        <c:noMultiLvlLbl val="0"/>
      </c:catAx>
      <c:valAx>
        <c:axId val="5445083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77293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99060</xdr:colOff>
      <xdr:row>23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0B04CF-1165-48C4-9518-837A022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6260" cy="497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412134</xdr:colOff>
      <xdr:row>15</xdr:row>
      <xdr:rowOff>34362</xdr:rowOff>
    </xdr:from>
    <xdr:to>
      <xdr:col>12</xdr:col>
      <xdr:colOff>592134</xdr:colOff>
      <xdr:row>16</xdr:row>
      <xdr:rowOff>1002</xdr:rowOff>
    </xdr:to>
    <xdr:grpSp>
      <xdr:nvGrpSpPr>
        <xdr:cNvPr id="39" name="2 Grupo">
          <a:extLst>
            <a:ext uri="{FF2B5EF4-FFF2-40B4-BE49-F238E27FC236}">
              <a16:creationId xmlns:a16="http://schemas.microsoft.com/office/drawing/2014/main" id="{60FAF7D5-C03D-4C0E-B08B-B3FA141F4079}"/>
            </a:ext>
          </a:extLst>
        </xdr:cNvPr>
        <xdr:cNvGrpSpPr/>
      </xdr:nvGrpSpPr>
      <xdr:grpSpPr>
        <a:xfrm>
          <a:off x="7727334" y="3265242"/>
          <a:ext cx="180000" cy="202860"/>
          <a:chOff x="5800725" y="875070"/>
          <a:chExt cx="219075" cy="213952"/>
        </a:xfrm>
      </xdr:grpSpPr>
      <xdr:sp macro="" textlink="">
        <xdr:nvSpPr>
          <xdr:cNvPr id="40" name="3 Elipse">
            <a:extLst>
              <a:ext uri="{FF2B5EF4-FFF2-40B4-BE49-F238E27FC236}">
                <a16:creationId xmlns:a16="http://schemas.microsoft.com/office/drawing/2014/main" id="{39C867C5-02DD-48DF-B13A-BBCEC7B6FD05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414AECB4-781F-46C8-9651-E25B177512FD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12</xdr:col>
      <xdr:colOff>410871</xdr:colOff>
      <xdr:row>15</xdr:row>
      <xdr:rowOff>179175</xdr:rowOff>
    </xdr:from>
    <xdr:to>
      <xdr:col>12</xdr:col>
      <xdr:colOff>590871</xdr:colOff>
      <xdr:row>16</xdr:row>
      <xdr:rowOff>153435</xdr:rowOff>
    </xdr:to>
    <xdr:grpSp>
      <xdr:nvGrpSpPr>
        <xdr:cNvPr id="42" name="5 Grupo">
          <a:extLst>
            <a:ext uri="{FF2B5EF4-FFF2-40B4-BE49-F238E27FC236}">
              <a16:creationId xmlns:a16="http://schemas.microsoft.com/office/drawing/2014/main" id="{32566DD4-5F99-4602-954D-F94747E22B88}"/>
            </a:ext>
          </a:extLst>
        </xdr:cNvPr>
        <xdr:cNvGrpSpPr/>
      </xdr:nvGrpSpPr>
      <xdr:grpSpPr>
        <a:xfrm>
          <a:off x="7726071" y="3410055"/>
          <a:ext cx="180000" cy="210480"/>
          <a:chOff x="5804224" y="868252"/>
          <a:chExt cx="219075" cy="220770"/>
        </a:xfrm>
      </xdr:grpSpPr>
      <xdr:sp macro="" textlink="">
        <xdr:nvSpPr>
          <xdr:cNvPr id="43" name="6 Elipse">
            <a:extLst>
              <a:ext uri="{FF2B5EF4-FFF2-40B4-BE49-F238E27FC236}">
                <a16:creationId xmlns:a16="http://schemas.microsoft.com/office/drawing/2014/main" id="{1B1F9956-D75A-44CB-A32A-F7A288109D49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4" name="7 Rectángulo">
            <a:extLst>
              <a:ext uri="{FF2B5EF4-FFF2-40B4-BE49-F238E27FC236}">
                <a16:creationId xmlns:a16="http://schemas.microsoft.com/office/drawing/2014/main" id="{86F47AEC-419B-4177-B52F-1907C9C912D6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12</xdr:col>
      <xdr:colOff>415394</xdr:colOff>
      <xdr:row>16</xdr:row>
      <xdr:rowOff>178822</xdr:rowOff>
    </xdr:from>
    <xdr:to>
      <xdr:col>12</xdr:col>
      <xdr:colOff>595394</xdr:colOff>
      <xdr:row>17</xdr:row>
      <xdr:rowOff>175942</xdr:rowOff>
    </xdr:to>
    <xdr:grpSp>
      <xdr:nvGrpSpPr>
        <xdr:cNvPr id="45" name="8 Grupo">
          <a:extLst>
            <a:ext uri="{FF2B5EF4-FFF2-40B4-BE49-F238E27FC236}">
              <a16:creationId xmlns:a16="http://schemas.microsoft.com/office/drawing/2014/main" id="{3875FAA8-77FC-45A7-9D21-686B988CDBE2}"/>
            </a:ext>
          </a:extLst>
        </xdr:cNvPr>
        <xdr:cNvGrpSpPr/>
      </xdr:nvGrpSpPr>
      <xdr:grpSpPr>
        <a:xfrm>
          <a:off x="7730594" y="3645922"/>
          <a:ext cx="180000" cy="233340"/>
          <a:chOff x="5803000" y="903849"/>
          <a:chExt cx="219075" cy="213359"/>
        </a:xfrm>
      </xdr:grpSpPr>
      <xdr:sp macro="" textlink="">
        <xdr:nvSpPr>
          <xdr:cNvPr id="46" name="9 Elipse">
            <a:extLst>
              <a:ext uri="{FF2B5EF4-FFF2-40B4-BE49-F238E27FC236}">
                <a16:creationId xmlns:a16="http://schemas.microsoft.com/office/drawing/2014/main" id="{8A90A5AE-1C78-45A3-836D-32E5A5FAD0D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7" name="10 Rectángulo">
            <a:extLst>
              <a:ext uri="{FF2B5EF4-FFF2-40B4-BE49-F238E27FC236}">
                <a16:creationId xmlns:a16="http://schemas.microsoft.com/office/drawing/2014/main" id="{CE94C899-536B-4103-B06A-83D0C0B72388}"/>
              </a:ext>
            </a:extLst>
          </xdr:cNvPr>
          <xdr:cNvSpPr/>
        </xdr:nvSpPr>
        <xdr:spPr>
          <a:xfrm>
            <a:off x="5803000" y="90384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12</xdr:col>
      <xdr:colOff>407424</xdr:colOff>
      <xdr:row>17</xdr:row>
      <xdr:rowOff>146823</xdr:rowOff>
    </xdr:from>
    <xdr:to>
      <xdr:col>12</xdr:col>
      <xdr:colOff>587424</xdr:colOff>
      <xdr:row>18</xdr:row>
      <xdr:rowOff>143943</xdr:rowOff>
    </xdr:to>
    <xdr:grpSp>
      <xdr:nvGrpSpPr>
        <xdr:cNvPr id="48" name="11 Grupo">
          <a:extLst>
            <a:ext uri="{FF2B5EF4-FFF2-40B4-BE49-F238E27FC236}">
              <a16:creationId xmlns:a16="http://schemas.microsoft.com/office/drawing/2014/main" id="{6AEBD2AA-46AC-473A-8B3E-E351F2C69D73}"/>
            </a:ext>
          </a:extLst>
        </xdr:cNvPr>
        <xdr:cNvGrpSpPr/>
      </xdr:nvGrpSpPr>
      <xdr:grpSpPr>
        <a:xfrm>
          <a:off x="7722624" y="3850143"/>
          <a:ext cx="180000" cy="180000"/>
          <a:chOff x="5793725" y="876167"/>
          <a:chExt cx="219075" cy="213359"/>
        </a:xfrm>
      </xdr:grpSpPr>
      <xdr:sp macro="" textlink="">
        <xdr:nvSpPr>
          <xdr:cNvPr id="49" name="12 Elipse">
            <a:extLst>
              <a:ext uri="{FF2B5EF4-FFF2-40B4-BE49-F238E27FC236}">
                <a16:creationId xmlns:a16="http://schemas.microsoft.com/office/drawing/2014/main" id="{34E2289A-8D49-4EE4-B4C8-EB692168EB26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0" name="13 Rectángulo">
            <a:extLst>
              <a:ext uri="{FF2B5EF4-FFF2-40B4-BE49-F238E27FC236}">
                <a16:creationId xmlns:a16="http://schemas.microsoft.com/office/drawing/2014/main" id="{F3C5C63C-C977-4F14-B08F-7289B6AE82C6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12</xdr:col>
      <xdr:colOff>413675</xdr:colOff>
      <xdr:row>18</xdr:row>
      <xdr:rowOff>158476</xdr:rowOff>
    </xdr:from>
    <xdr:to>
      <xdr:col>12</xdr:col>
      <xdr:colOff>593675</xdr:colOff>
      <xdr:row>19</xdr:row>
      <xdr:rowOff>155596</xdr:rowOff>
    </xdr:to>
    <xdr:grpSp>
      <xdr:nvGrpSpPr>
        <xdr:cNvPr id="51" name="14 Grupo">
          <a:extLst>
            <a:ext uri="{FF2B5EF4-FFF2-40B4-BE49-F238E27FC236}">
              <a16:creationId xmlns:a16="http://schemas.microsoft.com/office/drawing/2014/main" id="{D1C261B7-875F-4C5A-80A5-EFCFC7FDFE6F}"/>
            </a:ext>
          </a:extLst>
        </xdr:cNvPr>
        <xdr:cNvGrpSpPr/>
      </xdr:nvGrpSpPr>
      <xdr:grpSpPr>
        <a:xfrm>
          <a:off x="7728875" y="4044676"/>
          <a:ext cx="180000" cy="180000"/>
          <a:chOff x="5797226" y="876167"/>
          <a:chExt cx="219075" cy="213359"/>
        </a:xfrm>
      </xdr:grpSpPr>
      <xdr:sp macro="" textlink="">
        <xdr:nvSpPr>
          <xdr:cNvPr id="52" name="15 Elipse">
            <a:extLst>
              <a:ext uri="{FF2B5EF4-FFF2-40B4-BE49-F238E27FC236}">
                <a16:creationId xmlns:a16="http://schemas.microsoft.com/office/drawing/2014/main" id="{4916D6FB-EEAB-4FFE-9C79-DDE823FC0DF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3" name="16 Rectángulo">
            <a:extLst>
              <a:ext uri="{FF2B5EF4-FFF2-40B4-BE49-F238E27FC236}">
                <a16:creationId xmlns:a16="http://schemas.microsoft.com/office/drawing/2014/main" id="{21D020E0-D22A-449A-B24B-BAF279F94DF3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12</xdr:col>
      <xdr:colOff>418395</xdr:colOff>
      <xdr:row>19</xdr:row>
      <xdr:rowOff>154631</xdr:rowOff>
    </xdr:from>
    <xdr:to>
      <xdr:col>12</xdr:col>
      <xdr:colOff>598395</xdr:colOff>
      <xdr:row>20</xdr:row>
      <xdr:rowOff>151751</xdr:rowOff>
    </xdr:to>
    <xdr:grpSp>
      <xdr:nvGrpSpPr>
        <xdr:cNvPr id="54" name="17 Grupo">
          <a:extLst>
            <a:ext uri="{FF2B5EF4-FFF2-40B4-BE49-F238E27FC236}">
              <a16:creationId xmlns:a16="http://schemas.microsoft.com/office/drawing/2014/main" id="{4746D711-8753-4755-B1DB-7395304458D1}"/>
            </a:ext>
          </a:extLst>
        </xdr:cNvPr>
        <xdr:cNvGrpSpPr/>
      </xdr:nvGrpSpPr>
      <xdr:grpSpPr>
        <a:xfrm>
          <a:off x="7733595" y="4223711"/>
          <a:ext cx="180000" cy="180000"/>
          <a:chOff x="5797225" y="875069"/>
          <a:chExt cx="219075" cy="213953"/>
        </a:xfrm>
      </xdr:grpSpPr>
      <xdr:sp macro="" textlink="">
        <xdr:nvSpPr>
          <xdr:cNvPr id="55" name="18 Elipse">
            <a:extLst>
              <a:ext uri="{FF2B5EF4-FFF2-40B4-BE49-F238E27FC236}">
                <a16:creationId xmlns:a16="http://schemas.microsoft.com/office/drawing/2014/main" id="{76075F92-7B54-43EC-B99E-78A487BF8CAD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6" name="19 Rectángulo">
            <a:extLst>
              <a:ext uri="{FF2B5EF4-FFF2-40B4-BE49-F238E27FC236}">
                <a16:creationId xmlns:a16="http://schemas.microsoft.com/office/drawing/2014/main" id="{DAA09A7A-94E4-4BD1-92D4-D003F0CFF685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7BA6-1487-4B61-B2EC-012E36C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108857</xdr:colOff>
      <xdr:row>58</xdr:row>
      <xdr:rowOff>21771</xdr:rowOff>
    </xdr:from>
    <xdr:to>
      <xdr:col>23</xdr:col>
      <xdr:colOff>573274</xdr:colOff>
      <xdr:row>74</xdr:row>
      <xdr:rowOff>108856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968608-0257-498B-8691-1503DDECB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135368</xdr:colOff>
      <xdr:row>33</xdr:row>
      <xdr:rowOff>56351</xdr:rowOff>
    </xdr:from>
    <xdr:to>
      <xdr:col>23</xdr:col>
      <xdr:colOff>506168</xdr:colOff>
      <xdr:row>50</xdr:row>
      <xdr:rowOff>139811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7DF077-A199-414D-A558-FCA725E22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133120</xdr:colOff>
      <xdr:row>11</xdr:row>
      <xdr:rowOff>60960</xdr:rowOff>
    </xdr:from>
    <xdr:to>
      <xdr:col>23</xdr:col>
      <xdr:colOff>533400</xdr:colOff>
      <xdr:row>26</xdr:row>
      <xdr:rowOff>151138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BE52F9-1230-40FE-B9CB-B6982142B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96F396-8ED2-4CEE-A721-05A87887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1776D-04C9-4E0F-96A9-5D9204D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F6499-B15B-4380-905D-2EED3D9A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7A5A9E-5FE4-42B4-BC27-E77040E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93F93-3043-4AAD-80BC-74FB16E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2D55FB-E922-4042-A44B-6B878B24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F23B-EA72-4F9F-A06B-E12D671789E0}">
  <dimension ref="H4:S24"/>
  <sheetViews>
    <sheetView showGridLines="0" tabSelected="1" zoomScaleNormal="100" workbookViewId="0">
      <selection activeCell="O12" sqref="O12"/>
    </sheetView>
  </sheetViews>
  <sheetFormatPr defaultRowHeight="14.4" x14ac:dyDescent="0.3"/>
  <sheetData>
    <row r="4" spans="8:19" ht="24.6" x14ac:dyDescent="0.3">
      <c r="I4" s="133" t="s">
        <v>0</v>
      </c>
      <c r="J4" s="133"/>
      <c r="K4" s="133"/>
      <c r="L4" s="133"/>
      <c r="M4" s="133"/>
      <c r="N4" s="133"/>
      <c r="O4" s="133"/>
      <c r="P4" s="133"/>
      <c r="Q4" s="133"/>
      <c r="R4" s="133"/>
    </row>
    <row r="5" spans="8:19" ht="17.399999999999999" x14ac:dyDescent="0.3">
      <c r="I5" s="134" t="s">
        <v>74</v>
      </c>
      <c r="J5" s="134"/>
      <c r="K5" s="134"/>
      <c r="L5" s="134"/>
      <c r="M5" s="134"/>
      <c r="N5" s="134"/>
      <c r="O5" s="134"/>
      <c r="P5" s="134"/>
      <c r="Q5" s="134"/>
      <c r="R5" s="134"/>
    </row>
    <row r="6" spans="8:19" x14ac:dyDescent="0.3">
      <c r="I6" s="2"/>
      <c r="J6" s="2"/>
      <c r="K6" s="3"/>
      <c r="L6" s="3"/>
      <c r="M6" s="3"/>
      <c r="N6" s="3"/>
      <c r="O6" s="3"/>
      <c r="P6" s="3"/>
      <c r="Q6" s="3"/>
      <c r="R6" s="1"/>
    </row>
    <row r="7" spans="8:19" x14ac:dyDescent="0.3">
      <c r="I7" s="3"/>
      <c r="J7" s="3"/>
      <c r="K7" s="3"/>
      <c r="L7" s="3"/>
      <c r="M7" s="3"/>
      <c r="N7" s="3"/>
      <c r="O7" s="3"/>
      <c r="P7" s="3"/>
      <c r="Q7" s="3"/>
      <c r="R7" s="1"/>
    </row>
    <row r="8" spans="8:19" ht="22.8" x14ac:dyDescent="0.3">
      <c r="I8" s="135" t="s">
        <v>75</v>
      </c>
      <c r="J8" s="135"/>
      <c r="K8" s="135"/>
      <c r="L8" s="135"/>
      <c r="M8" s="135"/>
      <c r="N8" s="135"/>
      <c r="O8" s="135"/>
      <c r="P8" s="135"/>
      <c r="Q8" s="135"/>
      <c r="R8" s="135"/>
    </row>
    <row r="9" spans="8:19" ht="22.8" x14ac:dyDescent="0.3">
      <c r="H9" s="132" t="s">
        <v>52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8:19" x14ac:dyDescent="0.3">
      <c r="I10" s="131" t="s">
        <v>76</v>
      </c>
      <c r="J10" s="131"/>
      <c r="K10" s="131"/>
      <c r="L10" s="131"/>
      <c r="M10" s="131"/>
      <c r="N10" s="131"/>
      <c r="O10" s="131"/>
      <c r="P10" s="131"/>
      <c r="Q10" s="131"/>
      <c r="R10" s="131"/>
    </row>
    <row r="11" spans="8:19" x14ac:dyDescent="0.3">
      <c r="I11" s="3"/>
      <c r="J11" s="3"/>
      <c r="K11" s="3"/>
      <c r="L11" s="3"/>
      <c r="M11" s="3"/>
      <c r="N11" s="3"/>
      <c r="O11" s="3"/>
      <c r="P11" s="3"/>
      <c r="Q11" s="3"/>
      <c r="R11" s="1"/>
    </row>
    <row r="12" spans="8:19" x14ac:dyDescent="0.3">
      <c r="I12" s="3"/>
      <c r="J12" s="3"/>
      <c r="K12" s="3"/>
      <c r="L12" s="3"/>
      <c r="M12" s="3"/>
      <c r="N12" s="3"/>
      <c r="O12" s="3"/>
      <c r="P12" s="3"/>
      <c r="Q12" s="3"/>
      <c r="R12" s="1"/>
    </row>
    <row r="13" spans="8:19" ht="22.8" x14ac:dyDescent="0.3">
      <c r="I13" s="3"/>
      <c r="J13" s="4"/>
      <c r="K13" s="4"/>
      <c r="L13" s="4"/>
      <c r="M13" s="6" t="s">
        <v>1</v>
      </c>
      <c r="N13" s="4"/>
      <c r="O13" s="4"/>
      <c r="P13" s="3"/>
      <c r="Q13" s="5"/>
      <c r="R13" s="1"/>
    </row>
    <row r="14" spans="8:19" ht="14.4" customHeight="1" x14ac:dyDescent="0.3">
      <c r="I14" s="10"/>
      <c r="J14" s="10"/>
      <c r="K14" s="10"/>
      <c r="L14" s="10"/>
      <c r="M14" s="7"/>
      <c r="N14" s="10"/>
      <c r="O14" s="10"/>
      <c r="P14" s="10"/>
      <c r="Q14" s="10"/>
      <c r="R14" s="1"/>
    </row>
    <row r="15" spans="8:19" ht="14.4" customHeight="1" x14ac:dyDescent="0.3">
      <c r="I15" s="10"/>
      <c r="J15" s="10"/>
      <c r="K15" s="10"/>
      <c r="L15" s="3"/>
      <c r="M15" s="100" t="s">
        <v>77</v>
      </c>
      <c r="N15" s="3"/>
      <c r="O15" s="3"/>
      <c r="P15" s="10"/>
      <c r="R15" s="1"/>
    </row>
    <row r="16" spans="8:19" ht="18.600000000000001" x14ac:dyDescent="0.3">
      <c r="I16" s="3"/>
      <c r="J16" s="1"/>
      <c r="K16" s="3"/>
      <c r="M16" s="8"/>
      <c r="N16" s="99" t="s">
        <v>68</v>
      </c>
      <c r="O16" s="6"/>
      <c r="P16" s="3"/>
      <c r="R16" s="1"/>
    </row>
    <row r="17" spans="9:18" ht="18.600000000000001" x14ac:dyDescent="0.3">
      <c r="I17" s="1"/>
      <c r="J17" s="6"/>
      <c r="K17" s="6"/>
      <c r="M17" s="8"/>
      <c r="N17" s="99" t="s">
        <v>69</v>
      </c>
      <c r="O17" s="7"/>
      <c r="P17" s="6"/>
      <c r="R17" s="1"/>
    </row>
    <row r="18" spans="9:18" x14ac:dyDescent="0.3">
      <c r="I18" s="1"/>
      <c r="J18" s="7"/>
      <c r="K18" s="7"/>
      <c r="M18" s="8"/>
      <c r="N18" s="99" t="s">
        <v>70</v>
      </c>
      <c r="O18" s="7"/>
      <c r="P18" s="7"/>
      <c r="R18" s="1"/>
    </row>
    <row r="19" spans="9:18" x14ac:dyDescent="0.3">
      <c r="I19" s="1"/>
      <c r="J19" s="7"/>
      <c r="K19" s="7"/>
      <c r="M19" s="8"/>
      <c r="N19" s="99" t="s">
        <v>71</v>
      </c>
      <c r="O19" s="7"/>
      <c r="P19" s="7"/>
      <c r="R19" s="1"/>
    </row>
    <row r="20" spans="9:18" x14ac:dyDescent="0.3">
      <c r="I20" s="1"/>
      <c r="J20" s="7"/>
      <c r="K20" s="7"/>
      <c r="M20" s="8"/>
      <c r="N20" s="99" t="s">
        <v>72</v>
      </c>
      <c r="O20" s="7"/>
      <c r="P20" s="7"/>
      <c r="R20" s="1"/>
    </row>
    <row r="21" spans="9:18" x14ac:dyDescent="0.3">
      <c r="I21" s="1"/>
      <c r="J21" s="7"/>
      <c r="K21" s="7"/>
      <c r="M21" s="8"/>
      <c r="N21" s="99" t="s">
        <v>73</v>
      </c>
      <c r="O21" s="7"/>
      <c r="P21" s="7"/>
      <c r="Q21" s="7"/>
      <c r="R21" s="1"/>
    </row>
    <row r="22" spans="9:18" x14ac:dyDescent="0.3">
      <c r="I22" s="1"/>
      <c r="J22" s="7"/>
      <c r="K22" s="7"/>
      <c r="M22" s="8"/>
      <c r="N22" s="7"/>
      <c r="O22" s="7"/>
      <c r="P22" s="7"/>
      <c r="Q22" s="7"/>
      <c r="R22" s="1"/>
    </row>
    <row r="23" spans="9:18" x14ac:dyDescent="0.3">
      <c r="I23" s="1"/>
      <c r="J23" s="7"/>
      <c r="K23" s="7"/>
      <c r="P23" s="7"/>
      <c r="Q23" s="7"/>
      <c r="R23" s="1"/>
    </row>
    <row r="24" spans="9:18" x14ac:dyDescent="0.3">
      <c r="I24" s="1"/>
      <c r="J24" s="9"/>
      <c r="K24" s="1"/>
      <c r="L24" s="1"/>
      <c r="M24" s="8"/>
      <c r="N24" s="1"/>
      <c r="O24" s="1"/>
      <c r="P24" s="1"/>
      <c r="Q24" s="1"/>
      <c r="R24" s="1"/>
    </row>
  </sheetData>
  <mergeCells count="5">
    <mergeCell ref="I10:R10"/>
    <mergeCell ref="H9:S9"/>
    <mergeCell ref="I4:R4"/>
    <mergeCell ref="I5:R5"/>
    <mergeCell ref="I8:R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75B5-71C1-4A29-8216-518A75A1D655}">
  <dimension ref="C2:AJ99"/>
  <sheetViews>
    <sheetView showGridLines="0" zoomScaleNormal="100" workbookViewId="0">
      <selection activeCell="D4" sqref="D4"/>
    </sheetView>
  </sheetViews>
  <sheetFormatPr defaultRowHeight="14.4" x14ac:dyDescent="0.3"/>
  <cols>
    <col min="15" max="15" width="9.109375" customWidth="1"/>
    <col min="17" max="17" width="8.88671875" style="61"/>
    <col min="18" max="24" width="12.21875" customWidth="1"/>
    <col min="28" max="29" width="12.21875" bestFit="1" customWidth="1"/>
  </cols>
  <sheetData>
    <row r="2" spans="3:29" ht="22.8" x14ac:dyDescent="0.3">
      <c r="D2" s="148" t="s">
        <v>52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6" spans="3:29" x14ac:dyDescent="0.3">
      <c r="C6" s="142" t="s">
        <v>2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1"/>
      <c r="O6" s="11"/>
      <c r="P6" s="11"/>
      <c r="Q6" s="62"/>
    </row>
    <row r="7" spans="3:29" x14ac:dyDescent="0.3">
      <c r="C7" s="137" t="s">
        <v>84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1"/>
      <c r="O7" s="11"/>
      <c r="P7" s="11"/>
      <c r="Q7" s="62"/>
    </row>
    <row r="8" spans="3:29" x14ac:dyDescent="0.3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1"/>
      <c r="O8" s="11"/>
      <c r="P8" s="11"/>
      <c r="Q8" s="62"/>
      <c r="R8" s="140" t="s">
        <v>85</v>
      </c>
      <c r="S8" s="140"/>
      <c r="T8" s="140"/>
      <c r="U8" s="140"/>
      <c r="V8" s="140"/>
      <c r="W8" s="140"/>
      <c r="X8" s="140"/>
    </row>
    <row r="9" spans="3:29" ht="14.4" customHeight="1" x14ac:dyDescent="0.3">
      <c r="C9" s="138" t="s">
        <v>3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1"/>
      <c r="O9" s="11"/>
      <c r="P9" s="11"/>
      <c r="Q9" s="62"/>
      <c r="R9" s="140"/>
      <c r="S9" s="140"/>
      <c r="T9" s="140"/>
      <c r="U9" s="140"/>
      <c r="V9" s="140"/>
      <c r="W9" s="140"/>
      <c r="X9" s="140"/>
    </row>
    <row r="10" spans="3:29" x14ac:dyDescent="0.3">
      <c r="C10" s="149" t="s">
        <v>4</v>
      </c>
      <c r="D10" s="152" t="s">
        <v>5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1"/>
      <c r="O10" s="11"/>
      <c r="P10" s="11"/>
      <c r="Q10" s="62"/>
      <c r="R10" s="140"/>
      <c r="S10" s="140"/>
      <c r="T10" s="140"/>
      <c r="U10" s="140"/>
      <c r="V10" s="140"/>
      <c r="W10" s="140"/>
      <c r="X10" s="140"/>
    </row>
    <row r="11" spans="3:29" x14ac:dyDescent="0.3">
      <c r="C11" s="150"/>
      <c r="D11" s="147">
        <v>2018</v>
      </c>
      <c r="E11" s="147"/>
      <c r="F11" s="147"/>
      <c r="G11" s="26"/>
      <c r="H11" s="147">
        <v>2019</v>
      </c>
      <c r="I11" s="147"/>
      <c r="J11" s="147"/>
      <c r="K11" s="26"/>
      <c r="L11" s="139" t="s">
        <v>19</v>
      </c>
      <c r="M11" s="139"/>
      <c r="N11" s="11"/>
      <c r="O11" s="11"/>
      <c r="P11" s="11"/>
      <c r="Q11" s="62"/>
      <c r="R11" s="141" t="s">
        <v>67</v>
      </c>
      <c r="S11" s="141"/>
      <c r="T11" s="141"/>
      <c r="U11" s="141"/>
      <c r="V11" s="141"/>
      <c r="W11" s="141"/>
      <c r="X11" s="141"/>
    </row>
    <row r="12" spans="3:29" ht="15" thickBot="1" x14ac:dyDescent="0.35">
      <c r="C12" s="151"/>
      <c r="D12" s="87" t="s">
        <v>7</v>
      </c>
      <c r="E12" s="92" t="s">
        <v>20</v>
      </c>
      <c r="F12" s="92" t="s">
        <v>21</v>
      </c>
      <c r="G12" s="92"/>
      <c r="H12" s="92" t="s">
        <v>7</v>
      </c>
      <c r="I12" s="92" t="s">
        <v>20</v>
      </c>
      <c r="J12" s="92" t="s">
        <v>21</v>
      </c>
      <c r="K12" s="92"/>
      <c r="L12" s="92" t="s">
        <v>8</v>
      </c>
      <c r="M12" s="92" t="s">
        <v>9</v>
      </c>
      <c r="N12" s="11"/>
      <c r="O12" s="29" t="s">
        <v>10</v>
      </c>
      <c r="P12" s="29" t="s">
        <v>11</v>
      </c>
      <c r="Q12" s="63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3:29" x14ac:dyDescent="0.3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/>
      <c r="O13" s="11"/>
      <c r="P13" s="11"/>
      <c r="Q13" s="62"/>
      <c r="R13" s="90"/>
      <c r="S13" s="90"/>
      <c r="T13" s="90"/>
      <c r="U13" s="66" t="s">
        <v>58</v>
      </c>
      <c r="V13" s="66" t="s">
        <v>59</v>
      </c>
      <c r="W13" s="90"/>
      <c r="X13" s="90"/>
      <c r="Y13" s="90"/>
      <c r="Z13" s="90"/>
      <c r="AA13" s="90"/>
      <c r="AB13" s="90"/>
      <c r="AC13" s="90"/>
    </row>
    <row r="14" spans="3:29" ht="15" customHeight="1" x14ac:dyDescent="0.3">
      <c r="C14" s="14" t="s">
        <v>77</v>
      </c>
      <c r="D14" s="15">
        <f>SUM(D16:D21)</f>
        <v>912040.076</v>
      </c>
      <c r="E14" s="112">
        <v>0.35894211862644881</v>
      </c>
      <c r="F14" s="112">
        <v>0.3711171235423017</v>
      </c>
      <c r="G14" s="16"/>
      <c r="H14" s="15">
        <f>SUM(H16:H21)</f>
        <v>948732.57</v>
      </c>
      <c r="I14" s="112">
        <v>0.36742959125424163</v>
      </c>
      <c r="J14" s="112">
        <v>0.3791426205812809</v>
      </c>
      <c r="K14" s="16"/>
      <c r="L14" s="17">
        <f>(I14-E14)*100</f>
        <v>0.84874726277928136</v>
      </c>
      <c r="M14" s="17">
        <f>(J14-F14)*100</f>
        <v>0.80254970389792013</v>
      </c>
      <c r="N14" s="11"/>
      <c r="O14" s="169">
        <f>+H14/D14-1</f>
        <v>4.0231229926786627E-2</v>
      </c>
      <c r="P14" s="18">
        <f>H14-D14</f>
        <v>36692.493999999948</v>
      </c>
      <c r="Q14" s="64"/>
      <c r="R14" s="90"/>
      <c r="S14" s="90"/>
      <c r="T14" s="90"/>
      <c r="U14" s="90"/>
      <c r="V14" s="90"/>
      <c r="W14" s="90"/>
      <c r="X14" s="90"/>
      <c r="Y14" s="90"/>
      <c r="Z14" s="118"/>
      <c r="AA14" s="90"/>
      <c r="AB14" s="90"/>
      <c r="AC14" s="90"/>
    </row>
    <row r="15" spans="3:29" ht="2.4" customHeight="1" x14ac:dyDescent="0.3">
      <c r="C15" s="16"/>
      <c r="D15" s="16"/>
      <c r="E15" s="113"/>
      <c r="F15" s="113"/>
      <c r="G15" s="16"/>
      <c r="H15" s="16"/>
      <c r="I15" s="113"/>
      <c r="J15" s="113"/>
      <c r="K15" s="16"/>
      <c r="L15" s="19"/>
      <c r="M15" s="19"/>
      <c r="N15" s="11"/>
      <c r="O15" s="170"/>
      <c r="P15" s="18"/>
      <c r="Q15" s="65"/>
      <c r="R15" s="90"/>
      <c r="S15" s="90"/>
      <c r="T15" s="90"/>
      <c r="U15" s="115"/>
      <c r="V15" s="116"/>
      <c r="W15" s="90"/>
      <c r="X15" s="117"/>
      <c r="Y15" s="90"/>
      <c r="Z15" s="118"/>
      <c r="AA15" s="90"/>
      <c r="AB15" s="90"/>
      <c r="AC15" s="90"/>
    </row>
    <row r="16" spans="3:29" x14ac:dyDescent="0.3">
      <c r="C16" s="16" t="s">
        <v>68</v>
      </c>
      <c r="D16" s="18">
        <v>313734.09999999998</v>
      </c>
      <c r="E16" s="114">
        <v>0.48718373594356162</v>
      </c>
      <c r="F16" s="114">
        <v>0.42600639573370963</v>
      </c>
      <c r="G16" s="16"/>
      <c r="H16" s="18">
        <v>337846.3</v>
      </c>
      <c r="I16" s="114">
        <v>0.52221000961177133</v>
      </c>
      <c r="J16" s="114">
        <v>0.44509706409068184</v>
      </c>
      <c r="K16" s="16"/>
      <c r="L16" s="20">
        <f t="shared" ref="L16:L21" si="0">(I16-E16)*100</f>
        <v>3.5026273668209704</v>
      </c>
      <c r="M16" s="20">
        <f t="shared" ref="M16:M21" si="1">(J16-F16)*100</f>
        <v>1.9090668356972207</v>
      </c>
      <c r="N16" s="11"/>
      <c r="O16" s="170">
        <f t="shared" ref="O15:O21" si="2">+H16/D16-1</f>
        <v>7.6855528296095432E-2</v>
      </c>
      <c r="P16" s="18">
        <f t="shared" ref="P16:P21" si="3">H16-D16</f>
        <v>24112.200000000012</v>
      </c>
      <c r="Q16" s="65"/>
      <c r="R16" s="90"/>
      <c r="S16" s="90"/>
      <c r="T16" s="70" t="s">
        <v>68</v>
      </c>
      <c r="U16" s="94">
        <f>+AB16/1000</f>
        <v>337.84629999999999</v>
      </c>
      <c r="V16" s="94">
        <f>+AC16/1000</f>
        <v>356.14200000000005</v>
      </c>
      <c r="W16" s="68">
        <f>+V16+U16</f>
        <v>693.98829999999998</v>
      </c>
      <c r="X16" s="119">
        <f>+U16/W16</f>
        <v>0.48681843771717764</v>
      </c>
      <c r="Y16" s="119">
        <f>+V16/W16</f>
        <v>0.51318156228282241</v>
      </c>
      <c r="Z16" s="118"/>
      <c r="AA16" s="90"/>
      <c r="AB16" s="93">
        <v>337846.3</v>
      </c>
      <c r="AC16" s="93">
        <v>356142.00000000006</v>
      </c>
    </row>
    <row r="17" spans="3:29" x14ac:dyDescent="0.3">
      <c r="C17" s="16" t="s">
        <v>69</v>
      </c>
      <c r="D17" s="18">
        <v>230625.6</v>
      </c>
      <c r="E17" s="114">
        <v>0.31518519418732571</v>
      </c>
      <c r="F17" s="114">
        <v>0.34694093796795944</v>
      </c>
      <c r="G17" s="16"/>
      <c r="H17" s="18">
        <v>243106.4</v>
      </c>
      <c r="I17" s="114">
        <v>0.32132127026344109</v>
      </c>
      <c r="J17" s="114">
        <v>0.35405918616084836</v>
      </c>
      <c r="K17" s="16"/>
      <c r="L17" s="20">
        <f t="shared" si="0"/>
        <v>0.61360760761153821</v>
      </c>
      <c r="M17" s="20">
        <f t="shared" si="1"/>
        <v>0.71182481928889207</v>
      </c>
      <c r="N17" s="11"/>
      <c r="O17" s="170">
        <f t="shared" si="2"/>
        <v>5.4117149180316515E-2</v>
      </c>
      <c r="P17" s="18">
        <f t="shared" si="3"/>
        <v>12480.799999999988</v>
      </c>
      <c r="Q17" s="65"/>
      <c r="R17" s="90"/>
      <c r="S17" s="90"/>
      <c r="T17" s="70" t="s">
        <v>69</v>
      </c>
      <c r="U17" s="94">
        <f t="shared" ref="U17:U21" si="4">+AB17/1000</f>
        <v>243.10640000000001</v>
      </c>
      <c r="V17" s="94">
        <f t="shared" ref="V17:V21" si="5">+AC17/1000</f>
        <v>478.86929999999995</v>
      </c>
      <c r="W17" s="68">
        <f t="shared" ref="W17:W22" si="6">+V17+U17</f>
        <v>721.97569999999996</v>
      </c>
      <c r="X17" s="119">
        <f t="shared" ref="X17:X22" si="7">+U17/W17</f>
        <v>0.33672379832174409</v>
      </c>
      <c r="Y17" s="119">
        <f t="shared" ref="Y17:Y22" si="8">+V17/W17</f>
        <v>0.66327620167825585</v>
      </c>
      <c r="Z17" s="118"/>
      <c r="AA17" s="90"/>
      <c r="AB17" s="93">
        <v>243106.4</v>
      </c>
      <c r="AC17" s="93">
        <v>478869.29999999993</v>
      </c>
    </row>
    <row r="18" spans="3:29" ht="14.4" customHeight="1" x14ac:dyDescent="0.3">
      <c r="C18" s="16" t="s">
        <v>70</v>
      </c>
      <c r="D18" s="18">
        <v>24969.52</v>
      </c>
      <c r="E18" s="114">
        <v>0.30480117560160053</v>
      </c>
      <c r="F18" s="114">
        <v>0.29645401264440618</v>
      </c>
      <c r="G18" s="16"/>
      <c r="H18" s="18">
        <v>26932.06</v>
      </c>
      <c r="I18" s="114">
        <v>0.33362332413295542</v>
      </c>
      <c r="J18" s="114">
        <v>0.32711480529323722</v>
      </c>
      <c r="K18" s="16"/>
      <c r="L18" s="20">
        <f t="shared" si="0"/>
        <v>2.8822148531354896</v>
      </c>
      <c r="M18" s="20">
        <f t="shared" si="1"/>
        <v>3.0660792648831037</v>
      </c>
      <c r="N18" s="11"/>
      <c r="O18" s="170">
        <f t="shared" si="2"/>
        <v>7.8597425981757008E-2</v>
      </c>
      <c r="P18" s="18">
        <f t="shared" si="3"/>
        <v>1962.5400000000009</v>
      </c>
      <c r="Q18" s="65"/>
      <c r="R18" s="90"/>
      <c r="S18" s="90"/>
      <c r="T18" s="70" t="s">
        <v>70</v>
      </c>
      <c r="U18" s="94">
        <f t="shared" si="4"/>
        <v>26.93206</v>
      </c>
      <c r="V18" s="94">
        <f t="shared" si="5"/>
        <v>54.341610000000003</v>
      </c>
      <c r="W18" s="68">
        <f t="shared" si="6"/>
        <v>81.27367000000001</v>
      </c>
      <c r="X18" s="119">
        <f t="shared" si="7"/>
        <v>0.33137497051628156</v>
      </c>
      <c r="Y18" s="119">
        <f t="shared" si="8"/>
        <v>0.66862502948371838</v>
      </c>
      <c r="Z18" s="118"/>
      <c r="AA18" s="90"/>
      <c r="AB18" s="93">
        <v>26932.06</v>
      </c>
      <c r="AC18" s="93">
        <v>54341.61</v>
      </c>
    </row>
    <row r="19" spans="3:29" x14ac:dyDescent="0.3">
      <c r="C19" s="16" t="s">
        <v>71</v>
      </c>
      <c r="D19" s="18">
        <v>51267.245999999999</v>
      </c>
      <c r="E19" s="114">
        <v>0.56182333531631767</v>
      </c>
      <c r="F19" s="114">
        <v>0.42502365849199958</v>
      </c>
      <c r="G19" s="16"/>
      <c r="H19" s="18">
        <v>53475.93</v>
      </c>
      <c r="I19" s="114">
        <v>0.55633317814152328</v>
      </c>
      <c r="J19" s="114">
        <v>0.45242176633881581</v>
      </c>
      <c r="K19" s="16"/>
      <c r="L19" s="20">
        <f t="shared" si="0"/>
        <v>-0.54901571747943967</v>
      </c>
      <c r="M19" s="20">
        <f t="shared" si="1"/>
        <v>2.7398107846816231</v>
      </c>
      <c r="N19" s="11"/>
      <c r="O19" s="170">
        <f t="shared" si="2"/>
        <v>4.3081775837929825E-2</v>
      </c>
      <c r="P19" s="18">
        <f t="shared" si="3"/>
        <v>2208.6840000000011</v>
      </c>
      <c r="Q19" s="65"/>
      <c r="R19" s="90"/>
      <c r="S19" s="90"/>
      <c r="T19" s="70" t="s">
        <v>71</v>
      </c>
      <c r="U19" s="94">
        <f t="shared" si="4"/>
        <v>53.475929999999998</v>
      </c>
      <c r="V19" s="94">
        <f t="shared" si="5"/>
        <v>50.456469999999996</v>
      </c>
      <c r="W19" s="68">
        <f t="shared" si="6"/>
        <v>103.9324</v>
      </c>
      <c r="X19" s="119">
        <f t="shared" si="7"/>
        <v>0.51452607656515192</v>
      </c>
      <c r="Y19" s="119">
        <f t="shared" si="8"/>
        <v>0.48547392343484796</v>
      </c>
      <c r="Z19" s="118"/>
      <c r="AA19" s="90"/>
      <c r="AB19" s="93">
        <v>53475.93</v>
      </c>
      <c r="AC19" s="93">
        <v>50456.469999999994</v>
      </c>
    </row>
    <row r="20" spans="3:29" x14ac:dyDescent="0.3">
      <c r="C20" s="16" t="s">
        <v>72</v>
      </c>
      <c r="D20" s="18">
        <v>231713.4</v>
      </c>
      <c r="E20" s="114">
        <v>0.25888272924548444</v>
      </c>
      <c r="F20" s="114">
        <v>0.36071038827375079</v>
      </c>
      <c r="G20" s="16"/>
      <c r="H20" s="18">
        <v>219578.3</v>
      </c>
      <c r="I20" s="114">
        <v>0.22800767661924085</v>
      </c>
      <c r="J20" s="114">
        <v>0.35280746326073154</v>
      </c>
      <c r="K20" s="16"/>
      <c r="L20" s="20">
        <f t="shared" si="0"/>
        <v>-3.0875052626243598</v>
      </c>
      <c r="M20" s="20">
        <f t="shared" si="1"/>
        <v>-0.79029250130192574</v>
      </c>
      <c r="N20" s="11"/>
      <c r="O20" s="170">
        <f t="shared" si="2"/>
        <v>-5.2371161961284995E-2</v>
      </c>
      <c r="P20" s="18">
        <f t="shared" si="3"/>
        <v>-12135.100000000006</v>
      </c>
      <c r="Q20" s="65"/>
      <c r="R20" s="90"/>
      <c r="S20" s="90"/>
      <c r="T20" s="70" t="s">
        <v>72</v>
      </c>
      <c r="U20" s="94">
        <f t="shared" si="4"/>
        <v>219.57829999999998</v>
      </c>
      <c r="V20" s="94">
        <f t="shared" si="5"/>
        <v>542.12149999999997</v>
      </c>
      <c r="W20" s="68">
        <f t="shared" si="6"/>
        <v>761.69979999999998</v>
      </c>
      <c r="X20" s="119">
        <f t="shared" si="7"/>
        <v>0.28827406807773875</v>
      </c>
      <c r="Y20" s="119">
        <f t="shared" si="8"/>
        <v>0.71172593192226119</v>
      </c>
      <c r="Z20" s="118"/>
      <c r="AA20" s="90"/>
      <c r="AB20" s="93">
        <v>219578.3</v>
      </c>
      <c r="AC20" s="93">
        <v>542121.5</v>
      </c>
    </row>
    <row r="21" spans="3:29" x14ac:dyDescent="0.3">
      <c r="C21" s="16" t="s">
        <v>73</v>
      </c>
      <c r="D21" s="18">
        <v>59730.21</v>
      </c>
      <c r="E21" s="114">
        <v>0.34495258558035619</v>
      </c>
      <c r="F21" s="114">
        <v>0.30343770200661802</v>
      </c>
      <c r="G21" s="16"/>
      <c r="H21" s="18">
        <v>67793.58</v>
      </c>
      <c r="I21" s="114">
        <v>0.41151441830868907</v>
      </c>
      <c r="J21" s="114">
        <v>0.32402205134649747</v>
      </c>
      <c r="K21" s="16"/>
      <c r="L21" s="20">
        <f t="shared" si="0"/>
        <v>6.6561832728332879</v>
      </c>
      <c r="M21" s="20">
        <f t="shared" si="1"/>
        <v>2.0584349339879457</v>
      </c>
      <c r="N21" s="11"/>
      <c r="O21" s="170">
        <f t="shared" si="2"/>
        <v>0.13499651181537797</v>
      </c>
      <c r="P21" s="18">
        <f t="shared" si="3"/>
        <v>8063.3700000000026</v>
      </c>
      <c r="Q21" s="65"/>
      <c r="R21" s="90"/>
      <c r="S21" s="90"/>
      <c r="T21" s="70" t="s">
        <v>73</v>
      </c>
      <c r="U21" s="94">
        <f t="shared" si="4"/>
        <v>67.793580000000006</v>
      </c>
      <c r="V21" s="94">
        <f t="shared" si="5"/>
        <v>113.93392</v>
      </c>
      <c r="W21" s="68">
        <f t="shared" si="6"/>
        <v>181.72750000000002</v>
      </c>
      <c r="X21" s="119">
        <f t="shared" si="7"/>
        <v>0.3730507490610942</v>
      </c>
      <c r="Y21" s="119">
        <f t="shared" si="8"/>
        <v>0.62694925093890574</v>
      </c>
      <c r="Z21" s="118"/>
      <c r="AA21" s="90"/>
      <c r="AB21" s="93">
        <v>67793.58</v>
      </c>
      <c r="AC21" s="93">
        <v>113933.92</v>
      </c>
    </row>
    <row r="22" spans="3:29" ht="15" thickBot="1" x14ac:dyDescent="0.35"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11"/>
      <c r="O22" s="11"/>
      <c r="P22" s="11"/>
      <c r="Q22" s="62"/>
      <c r="R22" s="90"/>
      <c r="S22" s="90"/>
      <c r="T22" s="67" t="s">
        <v>77</v>
      </c>
      <c r="U22" s="95">
        <f>SUM(U16:U21)</f>
        <v>948.73257000000001</v>
      </c>
      <c r="V22" s="95">
        <f>SUM(V16:V21)</f>
        <v>1595.8647999999998</v>
      </c>
      <c r="W22" s="68">
        <f t="shared" si="6"/>
        <v>2544.59737</v>
      </c>
      <c r="X22" s="119">
        <f t="shared" si="7"/>
        <v>0.37284192037029418</v>
      </c>
      <c r="Y22" s="119">
        <f t="shared" si="8"/>
        <v>0.62715807962970571</v>
      </c>
      <c r="Z22" s="90"/>
      <c r="AA22" s="90"/>
      <c r="AB22" s="90"/>
      <c r="AC22" s="90"/>
    </row>
    <row r="23" spans="3:29" x14ac:dyDescent="0.3">
      <c r="C23" s="136" t="s">
        <v>12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"/>
      <c r="O23" s="11"/>
      <c r="P23" s="11"/>
      <c r="Q23" s="62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3:29" x14ac:dyDescent="0.3">
      <c r="C24" s="25" t="s">
        <v>24</v>
      </c>
      <c r="D24" s="1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2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3:29" x14ac:dyDescent="0.3">
      <c r="C25" s="25" t="s">
        <v>14</v>
      </c>
      <c r="D25" s="1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62"/>
      <c r="U25" s="90"/>
      <c r="V25" s="90"/>
      <c r="W25" s="90"/>
      <c r="X25" s="90"/>
      <c r="Y25" s="90"/>
      <c r="Z25" s="90"/>
      <c r="AA25" s="90"/>
    </row>
    <row r="26" spans="3:29" x14ac:dyDescent="0.3">
      <c r="C26" s="24"/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62"/>
    </row>
    <row r="27" spans="3:29" x14ac:dyDescent="0.3">
      <c r="C27" s="142" t="s">
        <v>15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1"/>
      <c r="O27" s="11"/>
      <c r="P27" s="11"/>
      <c r="Q27" s="62"/>
    </row>
    <row r="28" spans="3:29" x14ac:dyDescent="0.3">
      <c r="C28" s="137" t="s">
        <v>86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1"/>
      <c r="O28" s="11"/>
      <c r="P28" s="11"/>
      <c r="Q28" s="62"/>
      <c r="R28" s="23" t="s">
        <v>13</v>
      </c>
    </row>
    <row r="29" spans="3:29" x14ac:dyDescent="0.3"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1"/>
      <c r="O29" s="11"/>
      <c r="P29" s="11"/>
      <c r="Q29" s="62"/>
      <c r="R29" s="23" t="s">
        <v>14</v>
      </c>
      <c r="S29" s="71"/>
      <c r="T29" s="71"/>
      <c r="U29" s="71"/>
      <c r="V29" s="71"/>
      <c r="W29" s="71"/>
      <c r="X29" s="71"/>
    </row>
    <row r="30" spans="3:29" ht="14.4" customHeight="1" x14ac:dyDescent="0.3">
      <c r="C30" s="138" t="s">
        <v>3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1"/>
      <c r="O30" s="11"/>
      <c r="P30" s="11"/>
      <c r="Q30" s="62"/>
      <c r="S30" s="71"/>
      <c r="T30" s="71"/>
      <c r="U30" s="71"/>
      <c r="V30" s="71"/>
      <c r="W30" s="71"/>
      <c r="X30" s="71"/>
    </row>
    <row r="31" spans="3:29" x14ac:dyDescent="0.3">
      <c r="C31" s="143" t="s">
        <v>4</v>
      </c>
      <c r="D31" s="146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1"/>
      <c r="O31" s="11"/>
      <c r="P31" s="11"/>
      <c r="Q31" s="62"/>
      <c r="Y31" s="71"/>
    </row>
    <row r="32" spans="3:29" x14ac:dyDescent="0.3">
      <c r="C32" s="144"/>
      <c r="D32" s="147">
        <v>2018</v>
      </c>
      <c r="E32" s="147"/>
      <c r="F32" s="147"/>
      <c r="G32" s="26"/>
      <c r="H32" s="147">
        <v>2019</v>
      </c>
      <c r="I32" s="147"/>
      <c r="J32" s="147"/>
      <c r="K32" s="26"/>
      <c r="L32" s="139" t="s">
        <v>6</v>
      </c>
      <c r="M32" s="139"/>
      <c r="N32" s="11"/>
      <c r="O32" s="11"/>
      <c r="P32" s="11"/>
      <c r="Q32" s="62"/>
      <c r="R32" s="140" t="s">
        <v>90</v>
      </c>
      <c r="S32" s="140"/>
      <c r="T32" s="140"/>
      <c r="U32" s="140"/>
      <c r="V32" s="140"/>
      <c r="W32" s="140"/>
      <c r="X32" s="140"/>
      <c r="Y32" s="71"/>
    </row>
    <row r="33" spans="3:36" ht="15" thickBot="1" x14ac:dyDescent="0.35">
      <c r="C33" s="145"/>
      <c r="D33" s="27" t="s">
        <v>7</v>
      </c>
      <c r="E33" s="28" t="s">
        <v>22</v>
      </c>
      <c r="F33" s="28" t="s">
        <v>23</v>
      </c>
      <c r="G33" s="28"/>
      <c r="H33" s="27" t="s">
        <v>7</v>
      </c>
      <c r="I33" s="28" t="s">
        <v>22</v>
      </c>
      <c r="J33" s="28" t="s">
        <v>23</v>
      </c>
      <c r="K33" s="28"/>
      <c r="L33" s="28" t="s">
        <v>17</v>
      </c>
      <c r="M33" s="28" t="s">
        <v>18</v>
      </c>
      <c r="N33" s="11"/>
      <c r="O33" s="11"/>
      <c r="P33" s="11"/>
      <c r="Q33" s="62"/>
      <c r="R33" s="141" t="s">
        <v>57</v>
      </c>
      <c r="S33" s="141"/>
      <c r="T33" s="141"/>
      <c r="U33" s="141"/>
      <c r="V33" s="141"/>
      <c r="W33" s="141"/>
      <c r="X33" s="141"/>
    </row>
    <row r="34" spans="3:36" x14ac:dyDescent="0.3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1"/>
      <c r="P34" s="11"/>
      <c r="Q34" s="62"/>
    </row>
    <row r="35" spans="3:36" x14ac:dyDescent="0.3">
      <c r="C35" s="14" t="s">
        <v>65</v>
      </c>
      <c r="D35" s="15">
        <f>SUM(D37:D42)</f>
        <v>912040.076</v>
      </c>
      <c r="E35" s="112">
        <v>0.4117576694910926</v>
      </c>
      <c r="F35" s="112">
        <v>0.25391082712988627</v>
      </c>
      <c r="G35" s="120"/>
      <c r="H35" s="121">
        <f>SUM(H37:H42)</f>
        <v>948732.57</v>
      </c>
      <c r="I35" s="112">
        <v>0.42124678271558663</v>
      </c>
      <c r="J35" s="112">
        <v>0.25595057621259032</v>
      </c>
      <c r="K35" s="13"/>
      <c r="L35" s="17">
        <f>(I35-E35)*100</f>
        <v>0.94891132244940279</v>
      </c>
      <c r="M35" s="17">
        <f>(J35-F35)*100</f>
        <v>0.20397490827040454</v>
      </c>
      <c r="N35" s="11"/>
      <c r="O35" s="11"/>
      <c r="P35" s="11"/>
      <c r="Q35" s="123"/>
      <c r="R35" s="90"/>
      <c r="S35" s="90"/>
      <c r="T35" s="90"/>
      <c r="U35" s="90"/>
      <c r="V35" s="90"/>
      <c r="W35" s="90"/>
      <c r="X35" s="90"/>
      <c r="Y35" s="90"/>
    </row>
    <row r="36" spans="3:36" ht="2.4" customHeight="1" x14ac:dyDescent="0.3">
      <c r="C36" s="16"/>
      <c r="D36" s="16"/>
      <c r="E36" s="113"/>
      <c r="F36" s="113"/>
      <c r="G36" s="120"/>
      <c r="H36" s="113"/>
      <c r="I36" s="113"/>
      <c r="J36" s="113"/>
      <c r="K36" s="13"/>
      <c r="L36" s="19"/>
      <c r="M36" s="19"/>
      <c r="N36" s="11"/>
      <c r="O36" s="11"/>
      <c r="P36" s="11"/>
      <c r="Q36" s="123"/>
      <c r="R36" s="90"/>
      <c r="S36" s="90"/>
      <c r="T36" s="90"/>
      <c r="U36" s="90"/>
      <c r="V36" s="90"/>
      <c r="W36" s="90"/>
      <c r="X36" s="90"/>
      <c r="Y36" s="90"/>
    </row>
    <row r="37" spans="3:36" x14ac:dyDescent="0.3">
      <c r="C37" s="16" t="s">
        <v>68</v>
      </c>
      <c r="D37" s="18">
        <v>313734.09999999998</v>
      </c>
      <c r="E37" s="114">
        <v>0.48191248542920251</v>
      </c>
      <c r="F37" s="114">
        <v>0.2491060623218114</v>
      </c>
      <c r="G37" s="120"/>
      <c r="H37" s="122">
        <v>337846.3</v>
      </c>
      <c r="I37" s="114">
        <v>0.508019529505505</v>
      </c>
      <c r="J37" s="114">
        <v>0.27524847147112608</v>
      </c>
      <c r="K37" s="13"/>
      <c r="L37" s="20">
        <f t="shared" ref="L37:L42" si="9">(I37-E37)*100</f>
        <v>2.6107044076302488</v>
      </c>
      <c r="M37" s="20">
        <f t="shared" ref="M37:M42" si="10">(J37-F37)*100</f>
        <v>2.6142409149314676</v>
      </c>
      <c r="N37" s="11"/>
      <c r="O37" s="11"/>
      <c r="P37" s="11"/>
      <c r="Q37" s="123"/>
      <c r="R37" s="90"/>
      <c r="S37" s="90"/>
      <c r="T37" s="90"/>
      <c r="U37" s="90"/>
      <c r="V37" s="90"/>
      <c r="W37" s="90"/>
      <c r="X37" s="90"/>
      <c r="Y37" s="90"/>
    </row>
    <row r="38" spans="3:36" x14ac:dyDescent="0.3">
      <c r="C38" s="16" t="s">
        <v>69</v>
      </c>
      <c r="D38" s="18">
        <v>230625.6</v>
      </c>
      <c r="E38" s="114">
        <v>0.40669837884138388</v>
      </c>
      <c r="F38" s="114">
        <v>0.22426609532268615</v>
      </c>
      <c r="G38" s="120"/>
      <c r="H38" s="122">
        <v>243106.4</v>
      </c>
      <c r="I38" s="114">
        <v>0.3997430913934914</v>
      </c>
      <c r="J38" s="114">
        <v>0.24557964539850571</v>
      </c>
      <c r="K38" s="13"/>
      <c r="L38" s="20">
        <f t="shared" si="9"/>
        <v>-0.69552874478924775</v>
      </c>
      <c r="M38" s="20">
        <f t="shared" si="10"/>
        <v>2.1313550075819561</v>
      </c>
      <c r="N38" s="11"/>
      <c r="O38" s="11"/>
      <c r="P38" s="11"/>
      <c r="Q38" s="123"/>
      <c r="R38" s="90"/>
      <c r="S38" s="90"/>
      <c r="T38" s="90"/>
      <c r="U38" s="90"/>
      <c r="V38" s="90"/>
      <c r="W38" s="90"/>
      <c r="X38" s="90"/>
      <c r="Y38" s="90"/>
    </row>
    <row r="39" spans="3:36" x14ac:dyDescent="0.3">
      <c r="C39" s="16" t="s">
        <v>70</v>
      </c>
      <c r="D39" s="18">
        <v>24969.52</v>
      </c>
      <c r="E39" s="114">
        <v>0.33771381849278359</v>
      </c>
      <c r="F39" s="114">
        <v>0.14710030133392715</v>
      </c>
      <c r="G39" s="120"/>
      <c r="H39" s="122">
        <v>26932.06</v>
      </c>
      <c r="I39" s="114">
        <v>0.36890004025953077</v>
      </c>
      <c r="J39" s="114">
        <v>0.16495392193511155</v>
      </c>
      <c r="K39" s="13"/>
      <c r="L39" s="20">
        <f t="shared" si="9"/>
        <v>3.1186221766747177</v>
      </c>
      <c r="M39" s="20">
        <f t="shared" si="10"/>
        <v>1.7853620601184395</v>
      </c>
      <c r="N39" s="11"/>
      <c r="O39" s="11"/>
      <c r="P39" s="11"/>
      <c r="Q39" s="123"/>
      <c r="R39" s="90"/>
      <c r="S39" s="90"/>
      <c r="T39" s="125"/>
      <c r="U39" s="125">
        <v>2019</v>
      </c>
      <c r="V39" s="125">
        <v>2020</v>
      </c>
      <c r="W39" s="126"/>
      <c r="X39" s="90"/>
      <c r="Y39" s="90"/>
    </row>
    <row r="40" spans="3:36" x14ac:dyDescent="0.3">
      <c r="C40" s="16" t="s">
        <v>71</v>
      </c>
      <c r="D40" s="18">
        <v>51267.245999999999</v>
      </c>
      <c r="E40" s="114">
        <v>0.56732804776633794</v>
      </c>
      <c r="F40" s="114">
        <v>0.28885324502933685</v>
      </c>
      <c r="G40" s="120"/>
      <c r="H40" s="122">
        <v>53475.93</v>
      </c>
      <c r="I40" s="114">
        <v>0.5788271205746236</v>
      </c>
      <c r="J40" s="114">
        <v>0.26456275319826289</v>
      </c>
      <c r="K40" s="13"/>
      <c r="L40" s="20">
        <f t="shared" si="9"/>
        <v>1.149907280828566</v>
      </c>
      <c r="M40" s="20">
        <f t="shared" si="10"/>
        <v>-2.4290491831073959</v>
      </c>
      <c r="N40" s="11"/>
      <c r="O40" s="11"/>
      <c r="P40" s="11"/>
      <c r="Q40" s="123"/>
      <c r="R40" s="90"/>
      <c r="S40" s="90"/>
      <c r="T40" s="125"/>
      <c r="U40" s="125"/>
      <c r="V40" s="125"/>
      <c r="W40" s="126"/>
      <c r="X40" s="90"/>
      <c r="Y40" s="90"/>
    </row>
    <row r="41" spans="3:36" x14ac:dyDescent="0.3">
      <c r="C41" s="16" t="s">
        <v>72</v>
      </c>
      <c r="D41" s="18">
        <v>231713.4</v>
      </c>
      <c r="E41" s="114">
        <v>0.32263562314044619</v>
      </c>
      <c r="F41" s="114">
        <v>0.28703434900343977</v>
      </c>
      <c r="G41" s="120"/>
      <c r="H41" s="122">
        <v>219578.3</v>
      </c>
      <c r="I41" s="114">
        <v>0.30349069159575842</v>
      </c>
      <c r="J41" s="114">
        <v>0.26774595659484279</v>
      </c>
      <c r="K41" s="13"/>
      <c r="L41" s="20">
        <f t="shared" si="9"/>
        <v>-1.9144931544687771</v>
      </c>
      <c r="M41" s="20">
        <f t="shared" si="10"/>
        <v>-1.9288392408596977</v>
      </c>
      <c r="N41" s="11"/>
      <c r="O41" s="11"/>
      <c r="P41" s="11"/>
      <c r="Q41" s="123"/>
      <c r="R41" s="90"/>
      <c r="S41" s="90"/>
      <c r="T41" s="96" t="s">
        <v>36</v>
      </c>
      <c r="U41" s="127">
        <f t="shared" ref="U41:V44" si="11">+G54</f>
        <v>4094.2180297</v>
      </c>
      <c r="V41" s="127">
        <f t="shared" si="11"/>
        <v>3828.7595719200003</v>
      </c>
      <c r="W41" s="126"/>
      <c r="X41" s="90"/>
      <c r="Y41" s="90"/>
    </row>
    <row r="42" spans="3:36" x14ac:dyDescent="0.3">
      <c r="C42" s="16" t="s">
        <v>73</v>
      </c>
      <c r="D42" s="18">
        <v>59730.21</v>
      </c>
      <c r="E42" s="114">
        <v>0.3443601994908102</v>
      </c>
      <c r="F42" s="114">
        <v>0.21756458852267668</v>
      </c>
      <c r="G42" s="120"/>
      <c r="H42" s="122">
        <v>67793.58</v>
      </c>
      <c r="I42" s="114">
        <v>0.39808502669391832</v>
      </c>
      <c r="J42" s="114">
        <v>0.22534147873242827</v>
      </c>
      <c r="K42" s="13"/>
      <c r="L42" s="20">
        <f t="shared" si="9"/>
        <v>5.3724827203108116</v>
      </c>
      <c r="M42" s="20">
        <f t="shared" si="10"/>
        <v>0.77768902097515857</v>
      </c>
      <c r="N42" s="11"/>
      <c r="O42" s="11"/>
      <c r="P42" s="11"/>
      <c r="Q42" s="123"/>
      <c r="R42" s="90"/>
      <c r="S42" s="90"/>
      <c r="T42" s="96" t="s">
        <v>37</v>
      </c>
      <c r="U42" s="127">
        <f t="shared" si="11"/>
        <v>704.19041803000005</v>
      </c>
      <c r="V42" s="127">
        <f t="shared" si="11"/>
        <v>1109.7435555499999</v>
      </c>
      <c r="W42" s="126"/>
      <c r="X42" s="90"/>
      <c r="Y42" s="90"/>
    </row>
    <row r="43" spans="3:36" ht="15" thickBot="1" x14ac:dyDescent="0.35"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2"/>
      <c r="Q43" s="123"/>
      <c r="R43" s="90"/>
      <c r="S43" s="90"/>
      <c r="T43" s="96" t="s">
        <v>38</v>
      </c>
      <c r="U43" s="127">
        <f t="shared" si="11"/>
        <v>2876.2205731800004</v>
      </c>
      <c r="V43" s="127">
        <f t="shared" si="11"/>
        <v>3993.3127052199989</v>
      </c>
      <c r="W43" s="126"/>
      <c r="X43" s="90"/>
      <c r="Y43" s="90"/>
    </row>
    <row r="44" spans="3:36" x14ac:dyDescent="0.3">
      <c r="C44" s="25" t="s">
        <v>24</v>
      </c>
      <c r="D44" s="16"/>
      <c r="E44" s="11"/>
      <c r="F44" s="11"/>
      <c r="G44" s="11"/>
      <c r="H44" s="11"/>
      <c r="I44" s="11"/>
      <c r="J44" s="11"/>
      <c r="K44" s="11"/>
      <c r="L44" s="11"/>
      <c r="M44" s="11"/>
      <c r="Q44" s="124"/>
      <c r="R44" s="90"/>
      <c r="S44" s="90"/>
      <c r="T44" s="96" t="s">
        <v>39</v>
      </c>
      <c r="U44" s="127">
        <f t="shared" si="11"/>
        <v>2485.2238062000001</v>
      </c>
      <c r="V44" s="127">
        <f t="shared" si="11"/>
        <v>4621.5019267899997</v>
      </c>
      <c r="W44" s="126"/>
      <c r="X44" s="90"/>
      <c r="Y44" s="90"/>
    </row>
    <row r="45" spans="3:36" x14ac:dyDescent="0.3">
      <c r="C45" s="25" t="s">
        <v>14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Q45" s="124"/>
      <c r="R45" s="90"/>
      <c r="S45" s="90"/>
      <c r="T45" s="126"/>
      <c r="U45" s="126"/>
      <c r="V45" s="126"/>
      <c r="W45" s="126"/>
      <c r="X45" s="90"/>
      <c r="Y45" s="90"/>
    </row>
    <row r="46" spans="3:36" x14ac:dyDescent="0.3">
      <c r="Q46" s="124"/>
      <c r="R46" s="90"/>
      <c r="S46" s="90"/>
      <c r="T46" s="90"/>
      <c r="U46" s="90"/>
      <c r="V46" s="90"/>
      <c r="W46" s="90"/>
      <c r="X46" s="90"/>
      <c r="Y46" s="90"/>
      <c r="AJ46" s="71"/>
    </row>
    <row r="47" spans="3:36" x14ac:dyDescent="0.3">
      <c r="Q47" s="124"/>
      <c r="R47" s="90"/>
      <c r="S47" s="90"/>
      <c r="T47" s="90"/>
      <c r="U47" s="90"/>
      <c r="V47" s="90"/>
      <c r="W47" s="90"/>
      <c r="X47" s="90"/>
      <c r="Y47" s="90"/>
      <c r="AJ47" s="66"/>
    </row>
    <row r="48" spans="3:36" x14ac:dyDescent="0.3">
      <c r="Q48" s="124"/>
      <c r="R48" s="90"/>
      <c r="S48" s="90"/>
      <c r="T48" s="90"/>
      <c r="U48" s="90"/>
      <c r="V48" s="90"/>
      <c r="W48" s="90"/>
      <c r="X48" s="90"/>
      <c r="Y48" s="90"/>
      <c r="AJ48" s="69">
        <f>+V22/W22</f>
        <v>0.62715807962970571</v>
      </c>
    </row>
    <row r="49" spans="3:36" x14ac:dyDescent="0.3">
      <c r="C49" s="142" t="s">
        <v>45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AJ49" s="69">
        <f>+V16/W16</f>
        <v>0.51318156228282241</v>
      </c>
    </row>
    <row r="50" spans="3:36" x14ac:dyDescent="0.3">
      <c r="C50" s="137" t="s">
        <v>34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AJ50" s="69">
        <f>+V17/W17</f>
        <v>0.66327620167825585</v>
      </c>
    </row>
    <row r="51" spans="3:36" x14ac:dyDescent="0.3">
      <c r="C51" s="138" t="s">
        <v>66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AJ51" s="69">
        <f>+V18/W18</f>
        <v>0.66862502948371838</v>
      </c>
    </row>
    <row r="52" spans="3:36" ht="14.4" customHeight="1" x14ac:dyDescent="0.3">
      <c r="D52" s="12"/>
      <c r="E52" s="12"/>
      <c r="F52" s="12"/>
      <c r="G52" s="12"/>
      <c r="H52" s="12"/>
      <c r="I52" s="12"/>
      <c r="J52" s="12"/>
      <c r="R52" s="23" t="s">
        <v>40</v>
      </c>
      <c r="AJ52" s="69">
        <f>+V19/W19</f>
        <v>0.48547392343484796</v>
      </c>
    </row>
    <row r="53" spans="3:36" x14ac:dyDescent="0.3">
      <c r="E53" s="34" t="s">
        <v>35</v>
      </c>
      <c r="F53" s="34"/>
      <c r="G53" s="30">
        <v>2019</v>
      </c>
      <c r="H53" s="30">
        <v>2020</v>
      </c>
      <c r="I53" s="30" t="s">
        <v>42</v>
      </c>
      <c r="J53" s="30" t="s">
        <v>43</v>
      </c>
      <c r="K53" s="30" t="s">
        <v>44</v>
      </c>
      <c r="R53" s="23" t="s">
        <v>14</v>
      </c>
      <c r="AJ53" s="66"/>
    </row>
    <row r="54" spans="3:36" x14ac:dyDescent="0.3">
      <c r="E54" s="32" t="s">
        <v>36</v>
      </c>
      <c r="F54" s="16"/>
      <c r="G54" s="35">
        <v>4094.2180297</v>
      </c>
      <c r="H54" s="35">
        <v>3828.7595719200003</v>
      </c>
      <c r="I54" s="36">
        <f>+H54/G54-1</f>
        <v>-6.4837401392482952E-2</v>
      </c>
      <c r="J54" s="35">
        <v>859.26750185790434</v>
      </c>
      <c r="K54" s="37">
        <v>792.69810092887542</v>
      </c>
      <c r="AJ54" s="71"/>
    </row>
    <row r="55" spans="3:36" x14ac:dyDescent="0.3">
      <c r="E55" s="32" t="s">
        <v>37</v>
      </c>
      <c r="F55" s="16"/>
      <c r="G55" s="35">
        <v>704.19041803000005</v>
      </c>
      <c r="H55" s="35">
        <v>1109.7435555499999</v>
      </c>
      <c r="I55" s="36">
        <f t="shared" ref="I55:I58" si="12">+H55/G55-1</f>
        <v>0.57591402429835736</v>
      </c>
      <c r="J55" s="35">
        <v>147.79084478245258</v>
      </c>
      <c r="K55" s="37">
        <v>229.75890558764064</v>
      </c>
      <c r="L55" s="53">
        <f>+H55/H58</f>
        <v>0.11411763230226987</v>
      </c>
      <c r="AC55" s="90"/>
      <c r="AD55" s="90"/>
      <c r="AE55" s="90"/>
      <c r="AF55" s="90"/>
      <c r="AG55" s="90"/>
      <c r="AH55" s="90"/>
      <c r="AI55" s="90"/>
    </row>
    <row r="56" spans="3:36" x14ac:dyDescent="0.3">
      <c r="E56" s="38" t="s">
        <v>38</v>
      </c>
      <c r="F56" s="39"/>
      <c r="G56" s="35">
        <v>2876.2205731800004</v>
      </c>
      <c r="H56" s="35">
        <v>3993.3127052199989</v>
      </c>
      <c r="I56" s="36">
        <f t="shared" si="12"/>
        <v>0.38838889564193657</v>
      </c>
      <c r="J56" s="40">
        <v>603.64222148906458</v>
      </c>
      <c r="K56" s="43">
        <v>826.76682575178006</v>
      </c>
      <c r="R56" s="140" t="s">
        <v>94</v>
      </c>
      <c r="S56" s="140"/>
      <c r="T56" s="140"/>
      <c r="U56" s="140"/>
      <c r="V56" s="140"/>
      <c r="W56" s="140"/>
      <c r="X56" s="140"/>
      <c r="AC56" s="90"/>
      <c r="AD56" s="90"/>
      <c r="AE56" s="90"/>
      <c r="AF56" s="90"/>
      <c r="AG56" s="90"/>
      <c r="AH56" s="90"/>
      <c r="AI56" s="90"/>
    </row>
    <row r="57" spans="3:36" x14ac:dyDescent="0.3">
      <c r="E57" s="44" t="s">
        <v>39</v>
      </c>
      <c r="F57" s="45"/>
      <c r="G57" s="51">
        <v>2485.2238062000001</v>
      </c>
      <c r="H57" s="51">
        <v>4621.5019267899997</v>
      </c>
      <c r="I57" s="50">
        <f t="shared" si="12"/>
        <v>0.85959184652123888</v>
      </c>
      <c r="J57" s="46">
        <v>521.58239644793446</v>
      </c>
      <c r="K57" s="49">
        <v>956.82576353794536</v>
      </c>
      <c r="R57" s="141" t="s">
        <v>56</v>
      </c>
      <c r="S57" s="141"/>
      <c r="T57" s="141"/>
      <c r="U57" s="141"/>
      <c r="V57" s="141"/>
      <c r="W57" s="141"/>
      <c r="X57" s="141"/>
      <c r="AC57" s="90"/>
      <c r="AD57" s="90"/>
      <c r="AE57" s="90"/>
      <c r="AF57" s="90"/>
      <c r="AG57" s="90"/>
      <c r="AH57" s="90"/>
      <c r="AI57" s="90"/>
    </row>
    <row r="58" spans="3:36" x14ac:dyDescent="0.3">
      <c r="E58" s="38" t="s">
        <v>53</v>
      </c>
      <c r="F58" s="39"/>
      <c r="G58" s="54">
        <f>+G57+G56+G55</f>
        <v>6065.6347974099999</v>
      </c>
      <c r="H58" s="54">
        <f>+H57+H56+H55</f>
        <v>9724.5581875599983</v>
      </c>
      <c r="I58" s="55">
        <f t="shared" si="12"/>
        <v>0.60322184113562893</v>
      </c>
      <c r="J58" s="40">
        <v>1273.0154627194515</v>
      </c>
      <c r="K58" s="40">
        <v>2013.3514948773663</v>
      </c>
      <c r="AC58" s="90"/>
      <c r="AD58" s="90"/>
      <c r="AE58" s="90"/>
      <c r="AF58" s="90"/>
      <c r="AG58" s="90"/>
      <c r="AH58" s="90"/>
      <c r="AI58" s="90"/>
    </row>
    <row r="59" spans="3:36" x14ac:dyDescent="0.3">
      <c r="E59" s="23" t="s">
        <v>40</v>
      </c>
      <c r="F59" s="31"/>
      <c r="G59" s="31"/>
      <c r="H59" s="31"/>
      <c r="I59" s="31"/>
      <c r="J59" s="31"/>
      <c r="K59" s="31"/>
      <c r="AC59" s="90"/>
      <c r="AD59" s="90"/>
      <c r="AE59" s="90"/>
      <c r="AF59" s="90"/>
      <c r="AG59" s="90"/>
      <c r="AH59" s="90"/>
      <c r="AI59" s="90"/>
    </row>
    <row r="60" spans="3:36" x14ac:dyDescent="0.3">
      <c r="E60" s="23" t="s">
        <v>14</v>
      </c>
      <c r="F60" s="31"/>
      <c r="G60" s="31"/>
      <c r="H60" s="31"/>
      <c r="I60" s="31"/>
      <c r="J60" s="31"/>
      <c r="K60" s="31"/>
      <c r="AC60" s="90"/>
      <c r="AD60" s="90"/>
      <c r="AE60" s="90"/>
      <c r="AF60" s="90"/>
      <c r="AG60" s="90"/>
      <c r="AH60" s="90"/>
      <c r="AI60" s="90"/>
    </row>
    <row r="61" spans="3:36" x14ac:dyDescent="0.3">
      <c r="H61" s="56"/>
      <c r="AC61" s="90"/>
      <c r="AD61" s="90"/>
      <c r="AE61" s="90"/>
      <c r="AF61" s="90"/>
      <c r="AG61" s="90"/>
      <c r="AH61" s="90"/>
      <c r="AI61" s="90"/>
    </row>
    <row r="62" spans="3:36" x14ac:dyDescent="0.3">
      <c r="AC62" s="90"/>
      <c r="AD62" s="90"/>
      <c r="AE62" s="90"/>
      <c r="AF62" s="90"/>
      <c r="AG62" s="90"/>
      <c r="AH62" s="90"/>
      <c r="AI62" s="90"/>
    </row>
    <row r="64" spans="3:36" x14ac:dyDescent="0.3">
      <c r="C64" s="142" t="s">
        <v>46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3:26" x14ac:dyDescent="0.3">
      <c r="C65" s="137" t="s">
        <v>91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</row>
    <row r="66" spans="3:26" x14ac:dyDescent="0.3">
      <c r="C66" s="138" t="s">
        <v>47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3:26" ht="14.4" customHeight="1" x14ac:dyDescent="0.3">
      <c r="D67" s="12"/>
      <c r="E67" s="12"/>
      <c r="F67" s="12"/>
      <c r="G67" s="12"/>
      <c r="H67" s="12"/>
      <c r="I67" s="12"/>
      <c r="J67" s="12"/>
    </row>
    <row r="68" spans="3:26" x14ac:dyDescent="0.3">
      <c r="C68" s="34" t="s">
        <v>48</v>
      </c>
      <c r="D68" s="33">
        <v>2012</v>
      </c>
      <c r="E68" s="33">
        <v>2013</v>
      </c>
      <c r="F68" s="33">
        <v>2014</v>
      </c>
      <c r="G68" s="33">
        <v>2015</v>
      </c>
      <c r="H68" s="33">
        <v>2016</v>
      </c>
      <c r="I68" s="33">
        <v>2017</v>
      </c>
      <c r="J68" s="33">
        <v>2018</v>
      </c>
      <c r="K68" s="33">
        <v>2019</v>
      </c>
      <c r="L68" s="33">
        <v>2020</v>
      </c>
      <c r="M68" t="s">
        <v>51</v>
      </c>
      <c r="P68" s="61"/>
    </row>
    <row r="69" spans="3:26" x14ac:dyDescent="0.3">
      <c r="C69" s="16" t="s">
        <v>68</v>
      </c>
      <c r="D69" s="88">
        <v>86</v>
      </c>
      <c r="E69" s="88">
        <v>92</v>
      </c>
      <c r="F69" s="88">
        <v>98</v>
      </c>
      <c r="G69" s="88">
        <v>97</v>
      </c>
      <c r="H69" s="88">
        <v>95</v>
      </c>
      <c r="I69" s="88">
        <v>98</v>
      </c>
      <c r="J69" s="88">
        <v>74</v>
      </c>
      <c r="K69" s="88">
        <v>72</v>
      </c>
      <c r="L69" s="88">
        <v>73</v>
      </c>
      <c r="M69" s="53">
        <f>+L69/K69-1</f>
        <v>1.388888888888884E-2</v>
      </c>
      <c r="P69" s="61"/>
      <c r="Z69" t="s">
        <v>55</v>
      </c>
    </row>
    <row r="70" spans="3:26" x14ac:dyDescent="0.3">
      <c r="C70" s="16" t="s">
        <v>69</v>
      </c>
      <c r="D70" s="88">
        <v>55</v>
      </c>
      <c r="E70" s="88">
        <v>56</v>
      </c>
      <c r="F70" s="88">
        <v>56</v>
      </c>
      <c r="G70" s="88">
        <v>57</v>
      </c>
      <c r="H70" s="88">
        <v>56</v>
      </c>
      <c r="I70" s="88">
        <v>57</v>
      </c>
      <c r="J70" s="88">
        <v>39</v>
      </c>
      <c r="K70" s="88">
        <v>30</v>
      </c>
      <c r="L70" s="88">
        <v>31</v>
      </c>
      <c r="M70" s="53">
        <f t="shared" ref="M70:M75" si="13">+L70/K70-1</f>
        <v>3.3333333333333437E-2</v>
      </c>
      <c r="P70" s="61"/>
      <c r="Q70"/>
    </row>
    <row r="71" spans="3:26" x14ac:dyDescent="0.3">
      <c r="C71" s="16" t="s">
        <v>70</v>
      </c>
      <c r="D71" s="88">
        <v>6</v>
      </c>
      <c r="E71" s="88">
        <v>6</v>
      </c>
      <c r="F71" s="88">
        <v>6</v>
      </c>
      <c r="G71" s="88">
        <v>6</v>
      </c>
      <c r="H71" s="88">
        <v>6</v>
      </c>
      <c r="I71" s="88">
        <v>6</v>
      </c>
      <c r="J71" s="88">
        <v>6</v>
      </c>
      <c r="K71" s="88">
        <v>5</v>
      </c>
      <c r="L71" s="88">
        <v>5</v>
      </c>
      <c r="M71" s="53">
        <f t="shared" si="13"/>
        <v>0</v>
      </c>
      <c r="P71" s="61"/>
      <c r="Q71"/>
    </row>
    <row r="72" spans="3:26" x14ac:dyDescent="0.3">
      <c r="C72" s="16" t="s">
        <v>71</v>
      </c>
      <c r="D72" s="88">
        <v>15</v>
      </c>
      <c r="E72" s="88">
        <v>15</v>
      </c>
      <c r="F72" s="88">
        <v>16</v>
      </c>
      <c r="G72" s="88">
        <v>16</v>
      </c>
      <c r="H72" s="88">
        <v>16</v>
      </c>
      <c r="I72" s="88">
        <v>15</v>
      </c>
      <c r="J72" s="88">
        <v>12</v>
      </c>
      <c r="K72" s="88">
        <v>11</v>
      </c>
      <c r="L72" s="88">
        <v>11</v>
      </c>
      <c r="M72" s="53">
        <f t="shared" si="13"/>
        <v>0</v>
      </c>
      <c r="P72" s="61"/>
      <c r="Q72"/>
    </row>
    <row r="73" spans="3:26" x14ac:dyDescent="0.3">
      <c r="C73" s="16" t="s">
        <v>72</v>
      </c>
      <c r="D73" s="88">
        <v>40</v>
      </c>
      <c r="E73" s="88">
        <v>43</v>
      </c>
      <c r="F73" s="88">
        <v>43</v>
      </c>
      <c r="G73" s="88">
        <v>43</v>
      </c>
      <c r="H73" s="88">
        <v>42</v>
      </c>
      <c r="I73" s="88">
        <v>44</v>
      </c>
      <c r="J73" s="88">
        <v>24</v>
      </c>
      <c r="K73" s="88">
        <v>24</v>
      </c>
      <c r="L73" s="88">
        <v>23</v>
      </c>
      <c r="M73" s="53">
        <f t="shared" si="13"/>
        <v>-4.166666666666663E-2</v>
      </c>
      <c r="P73" s="61"/>
      <c r="Q73"/>
    </row>
    <row r="74" spans="3:26" x14ac:dyDescent="0.3">
      <c r="C74" s="16" t="s">
        <v>73</v>
      </c>
      <c r="D74" s="88">
        <v>20</v>
      </c>
      <c r="E74" s="88">
        <v>21</v>
      </c>
      <c r="F74" s="88">
        <v>22</v>
      </c>
      <c r="G74" s="88">
        <v>23</v>
      </c>
      <c r="H74" s="88">
        <v>24</v>
      </c>
      <c r="I74" s="88">
        <v>26</v>
      </c>
      <c r="J74" s="88">
        <v>23</v>
      </c>
      <c r="K74" s="88">
        <v>22</v>
      </c>
      <c r="L74" s="88">
        <v>21</v>
      </c>
      <c r="M74" s="53">
        <f t="shared" si="13"/>
        <v>-4.5454545454545414E-2</v>
      </c>
      <c r="P74" s="61"/>
      <c r="Q74"/>
    </row>
    <row r="75" spans="3:26" x14ac:dyDescent="0.3">
      <c r="C75" s="52" t="s">
        <v>93</v>
      </c>
      <c r="D75" s="130">
        <v>222</v>
      </c>
      <c r="E75" s="130">
        <v>233</v>
      </c>
      <c r="F75" s="130">
        <v>241</v>
      </c>
      <c r="G75" s="130">
        <v>242</v>
      </c>
      <c r="H75" s="130">
        <v>239</v>
      </c>
      <c r="I75" s="130">
        <v>246</v>
      </c>
      <c r="J75" s="130">
        <v>178</v>
      </c>
      <c r="K75" s="130">
        <v>164</v>
      </c>
      <c r="L75" s="130">
        <v>164</v>
      </c>
      <c r="M75" s="53">
        <f t="shared" si="13"/>
        <v>0</v>
      </c>
      <c r="P75" s="61"/>
      <c r="Q75"/>
    </row>
    <row r="76" spans="3:26" x14ac:dyDescent="0.3">
      <c r="C76" s="23" t="s">
        <v>40</v>
      </c>
      <c r="D76" s="23"/>
      <c r="E76" s="31"/>
      <c r="F76" s="31"/>
      <c r="G76" s="31"/>
      <c r="H76" s="31"/>
      <c r="I76" s="31"/>
      <c r="J76" s="31"/>
      <c r="M76" s="53"/>
      <c r="P76" s="61"/>
      <c r="Q76"/>
      <c r="R76" s="23" t="s">
        <v>40</v>
      </c>
    </row>
    <row r="77" spans="3:26" x14ac:dyDescent="0.3">
      <c r="C77" s="23" t="s">
        <v>14</v>
      </c>
      <c r="D77" s="23"/>
      <c r="E77" s="31"/>
      <c r="F77" s="31"/>
      <c r="G77" s="31"/>
      <c r="H77" s="31"/>
      <c r="I77" s="31"/>
      <c r="J77" s="31"/>
      <c r="P77" s="61"/>
      <c r="Q77"/>
      <c r="R77" s="23" t="s">
        <v>14</v>
      </c>
    </row>
    <row r="78" spans="3:26" x14ac:dyDescent="0.3">
      <c r="Q78"/>
    </row>
    <row r="79" spans="3:26" x14ac:dyDescent="0.3">
      <c r="Q79"/>
    </row>
    <row r="80" spans="3:26" ht="1.8" customHeight="1" x14ac:dyDescent="0.3"/>
    <row r="82" spans="3:17" x14ac:dyDescent="0.3">
      <c r="C82" s="142" t="s">
        <v>49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</row>
    <row r="83" spans="3:17" x14ac:dyDescent="0.3">
      <c r="C83" s="137" t="s">
        <v>92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</row>
    <row r="84" spans="3:17" x14ac:dyDescent="0.3">
      <c r="C84" s="138" t="s">
        <v>50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3:17" ht="14.4" customHeight="1" x14ac:dyDescent="0.3">
      <c r="D85" s="12"/>
      <c r="E85" s="12"/>
      <c r="F85" s="12"/>
      <c r="G85" s="12"/>
      <c r="H85" s="12"/>
      <c r="I85" s="12"/>
      <c r="J85" s="12"/>
    </row>
    <row r="86" spans="3:17" x14ac:dyDescent="0.3">
      <c r="C86" s="34" t="s">
        <v>48</v>
      </c>
      <c r="D86" s="33">
        <v>2012</v>
      </c>
      <c r="E86" s="33">
        <v>2013</v>
      </c>
      <c r="F86" s="33">
        <v>2014</v>
      </c>
      <c r="G86" s="33">
        <v>2015</v>
      </c>
      <c r="H86" s="33">
        <v>2016</v>
      </c>
      <c r="I86" s="33">
        <v>2017</v>
      </c>
      <c r="J86" s="33">
        <v>2018</v>
      </c>
      <c r="K86" s="33">
        <v>2019</v>
      </c>
      <c r="L86" s="33">
        <v>2020</v>
      </c>
      <c r="M86" t="s">
        <v>51</v>
      </c>
      <c r="P86" s="61"/>
    </row>
    <row r="87" spans="3:17" x14ac:dyDescent="0.3">
      <c r="C87" s="16" t="s">
        <v>68</v>
      </c>
      <c r="D87" s="128">
        <v>6.9062381800938129</v>
      </c>
      <c r="E87" s="128">
        <v>7.3064466684985732</v>
      </c>
      <c r="F87" s="128">
        <v>7.697261973954979</v>
      </c>
      <c r="G87" s="128">
        <v>7.5357072105841727</v>
      </c>
      <c r="H87" s="128">
        <v>7.3004031359458024</v>
      </c>
      <c r="I87" s="128">
        <v>7.4494803607372857</v>
      </c>
      <c r="J87" s="128">
        <v>5.5694235875384832</v>
      </c>
      <c r="K87" s="128">
        <v>5.2859640523769968</v>
      </c>
      <c r="L87" s="128">
        <v>5.2419879329395505</v>
      </c>
      <c r="M87" s="53">
        <f>+L87/K87-1</f>
        <v>-8.319413261554609E-3</v>
      </c>
      <c r="P87" s="61"/>
    </row>
    <row r="88" spans="3:17" x14ac:dyDescent="0.3">
      <c r="C88" s="16" t="s">
        <v>69</v>
      </c>
      <c r="D88" s="128">
        <v>4.256389420937567</v>
      </c>
      <c r="E88" s="128">
        <v>4.3056752644338152</v>
      </c>
      <c r="F88" s="128">
        <v>4.2787089912485117</v>
      </c>
      <c r="G88" s="128">
        <v>4.3289089858277592</v>
      </c>
      <c r="H88" s="128">
        <v>4.2284223982554741</v>
      </c>
      <c r="I88" s="128">
        <v>4.2800568872122415</v>
      </c>
      <c r="J88" s="128">
        <v>2.8994653222386209</v>
      </c>
      <c r="K88" s="128">
        <v>2.1972018279964143</v>
      </c>
      <c r="L88" s="128">
        <v>2.2426392963608812</v>
      </c>
      <c r="M88" s="53">
        <f>+L88/K88-1</f>
        <v>2.0679697142752085E-2</v>
      </c>
      <c r="P88" s="61"/>
      <c r="Q88"/>
    </row>
    <row r="89" spans="3:17" x14ac:dyDescent="0.3">
      <c r="C89" s="16" t="s">
        <v>70</v>
      </c>
      <c r="D89" s="128">
        <v>4.7007576054340756</v>
      </c>
      <c r="E89" s="128">
        <v>4.584492191081635</v>
      </c>
      <c r="F89" s="128">
        <v>4.4741061108832634</v>
      </c>
      <c r="G89" s="128">
        <v>4.3694835270471035</v>
      </c>
      <c r="H89" s="128">
        <v>4.2702194892817493</v>
      </c>
      <c r="I89" s="128">
        <v>4.175743108283978</v>
      </c>
      <c r="J89" s="128">
        <v>4.1343991171128494</v>
      </c>
      <c r="K89" s="128">
        <v>3.3148540380396558</v>
      </c>
      <c r="L89" s="128">
        <v>3.1978116228216931</v>
      </c>
      <c r="M89" s="53">
        <f>+L89/K89-1</f>
        <v>-3.530846724315484E-2</v>
      </c>
      <c r="P89" s="61"/>
      <c r="Q89"/>
    </row>
    <row r="90" spans="3:17" x14ac:dyDescent="0.3">
      <c r="C90" s="16" t="s">
        <v>71</v>
      </c>
      <c r="D90" s="128">
        <v>8.5783402627259679</v>
      </c>
      <c r="E90" s="128">
        <v>8.4872351982618142</v>
      </c>
      <c r="F90" s="128">
        <v>8.9579647504087063</v>
      </c>
      <c r="G90" s="128">
        <v>8.8653955905738684</v>
      </c>
      <c r="H90" s="128">
        <v>8.7751531538448884</v>
      </c>
      <c r="I90" s="128">
        <v>8.1438972348754248</v>
      </c>
      <c r="J90" s="128">
        <v>6.4506116711884562</v>
      </c>
      <c r="K90" s="128">
        <v>5.8068143568471466</v>
      </c>
      <c r="L90" s="128">
        <v>5.7176664701505047</v>
      </c>
      <c r="M90" s="53">
        <f>+L90/K90-1</f>
        <v>-1.535228805644917E-2</v>
      </c>
      <c r="P90" s="61"/>
      <c r="Q90"/>
    </row>
    <row r="91" spans="3:17" x14ac:dyDescent="0.3">
      <c r="C91" s="16" t="s">
        <v>72</v>
      </c>
      <c r="D91" s="128">
        <v>2.9046083063083734</v>
      </c>
      <c r="E91" s="128">
        <v>3.094228616001911</v>
      </c>
      <c r="F91" s="128">
        <v>3.0659623984667332</v>
      </c>
      <c r="G91" s="128">
        <v>3.0375640714095993</v>
      </c>
      <c r="H91" s="128">
        <v>2.9389167152987405</v>
      </c>
      <c r="I91" s="128">
        <v>3.0493509733666917</v>
      </c>
      <c r="J91" s="128">
        <v>1.6468142070387171</v>
      </c>
      <c r="K91" s="128">
        <v>1.643908741391952</v>
      </c>
      <c r="L91" s="128">
        <v>1.5767169071380895</v>
      </c>
      <c r="M91" s="53">
        <f t="shared" ref="M91:M93" si="14">+L91/K91-1</f>
        <v>-4.0873214286195059E-2</v>
      </c>
      <c r="P91" s="61"/>
      <c r="Q91"/>
    </row>
    <row r="92" spans="3:17" x14ac:dyDescent="0.3">
      <c r="C92" s="16" t="s">
        <v>73</v>
      </c>
      <c r="D92" s="128">
        <v>6.0805983308757581</v>
      </c>
      <c r="E92" s="128">
        <v>6.3010837864112625</v>
      </c>
      <c r="F92" s="128">
        <v>6.516915839956396</v>
      </c>
      <c r="G92" s="128">
        <v>6.72833330407971</v>
      </c>
      <c r="H92" s="128">
        <v>6.9361555779696138</v>
      </c>
      <c r="I92" s="128">
        <v>7.4263435255137749</v>
      </c>
      <c r="J92" s="128">
        <v>6.5044135981270683</v>
      </c>
      <c r="K92" s="128">
        <v>6.074965166284926</v>
      </c>
      <c r="L92" s="128">
        <v>5.6773903032203243</v>
      </c>
      <c r="M92" s="53">
        <f t="shared" si="14"/>
        <v>-6.5444797160497004E-2</v>
      </c>
      <c r="P92" s="61"/>
      <c r="Q92"/>
    </row>
    <row r="93" spans="3:17" x14ac:dyDescent="0.3">
      <c r="C93" s="52" t="s">
        <v>93</v>
      </c>
      <c r="D93" s="129">
        <v>4.8834558853452545</v>
      </c>
      <c r="E93" s="129">
        <v>5.0758734151238807</v>
      </c>
      <c r="F93" s="129">
        <v>5.1998130656414903</v>
      </c>
      <c r="G93" s="129">
        <v>5.1718540861814679</v>
      </c>
      <c r="H93" s="129">
        <v>5.0596777345176509</v>
      </c>
      <c r="I93" s="129">
        <v>5.1591849746077916</v>
      </c>
      <c r="J93" s="129">
        <v>3.6961077255098886</v>
      </c>
      <c r="K93" s="129">
        <v>3.3539089928085559</v>
      </c>
      <c r="L93" s="129">
        <v>3.3116193540306074</v>
      </c>
      <c r="M93" s="97">
        <f t="shared" si="14"/>
        <v>-1.2609059717668569E-2</v>
      </c>
      <c r="P93" s="61"/>
      <c r="Q93"/>
    </row>
    <row r="94" spans="3:17" x14ac:dyDescent="0.3">
      <c r="C94" s="23" t="s">
        <v>40</v>
      </c>
      <c r="D94" s="23"/>
      <c r="E94" s="31"/>
      <c r="F94" s="31"/>
      <c r="G94" s="31"/>
      <c r="H94" s="31"/>
      <c r="I94" s="31"/>
      <c r="J94" s="31"/>
      <c r="P94" s="61"/>
      <c r="Q94"/>
    </row>
    <row r="95" spans="3:17" x14ac:dyDescent="0.3">
      <c r="C95" s="23" t="s">
        <v>14</v>
      </c>
      <c r="D95" s="23"/>
      <c r="E95" s="31"/>
      <c r="F95" s="31"/>
      <c r="G95" s="31"/>
      <c r="H95" s="31"/>
      <c r="I95" s="31"/>
      <c r="J95" s="31"/>
      <c r="P95" s="61"/>
      <c r="Q95"/>
    </row>
    <row r="96" spans="3:17" x14ac:dyDescent="0.3">
      <c r="P96" s="61"/>
      <c r="Q96"/>
    </row>
    <row r="97" spans="16:17" x14ac:dyDescent="0.3">
      <c r="P97" s="61"/>
      <c r="Q97"/>
    </row>
    <row r="98" spans="16:17" x14ac:dyDescent="0.3">
      <c r="Q98"/>
    </row>
    <row r="99" spans="16:17" x14ac:dyDescent="0.3">
      <c r="Q99"/>
    </row>
  </sheetData>
  <mergeCells count="33">
    <mergeCell ref="D2:N2"/>
    <mergeCell ref="C6:M6"/>
    <mergeCell ref="C9:M9"/>
    <mergeCell ref="C10:C12"/>
    <mergeCell ref="D10:M10"/>
    <mergeCell ref="D11:F11"/>
    <mergeCell ref="H11:J11"/>
    <mergeCell ref="L11:M11"/>
    <mergeCell ref="C7:M8"/>
    <mergeCell ref="C64:M64"/>
    <mergeCell ref="C49:M49"/>
    <mergeCell ref="C27:M27"/>
    <mergeCell ref="C30:M30"/>
    <mergeCell ref="C31:C33"/>
    <mergeCell ref="D31:M31"/>
    <mergeCell ref="D32:F32"/>
    <mergeCell ref="H32:J32"/>
    <mergeCell ref="C65:M65"/>
    <mergeCell ref="C66:M66"/>
    <mergeCell ref="C82:M82"/>
    <mergeCell ref="C83:M83"/>
    <mergeCell ref="C84:M84"/>
    <mergeCell ref="R8:X10"/>
    <mergeCell ref="R56:X56"/>
    <mergeCell ref="R57:X57"/>
    <mergeCell ref="R32:X32"/>
    <mergeCell ref="R33:X33"/>
    <mergeCell ref="R11:X11"/>
    <mergeCell ref="C23:M23"/>
    <mergeCell ref="C28:M29"/>
    <mergeCell ref="C50:M50"/>
    <mergeCell ref="C51:M51"/>
    <mergeCell ref="L32:M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5D24-CD58-4ED3-B0C0-6E7776815DF6}">
  <dimension ref="B2:N67"/>
  <sheetViews>
    <sheetView showGridLines="0" workbookViewId="0">
      <selection activeCell="E5" sqref="E5"/>
    </sheetView>
  </sheetViews>
  <sheetFormatPr defaultRowHeight="14.4" x14ac:dyDescent="0.3"/>
  <cols>
    <col min="2" max="2" width="8.88671875" style="73"/>
    <col min="4" max="4" width="12.33203125" customWidth="1"/>
    <col min="5" max="5" width="9.109375" customWidth="1"/>
    <col min="7" max="7" width="5.5546875" customWidth="1"/>
    <col min="9" max="9" width="9" bestFit="1" customWidth="1"/>
    <col min="10" max="10" width="12.109375" customWidth="1"/>
  </cols>
  <sheetData>
    <row r="2" spans="2:14" ht="22.8" x14ac:dyDescent="0.3">
      <c r="D2" s="159" t="s">
        <v>78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38" t="s">
        <v>3</v>
      </c>
      <c r="E9" s="138"/>
      <c r="F9" s="138"/>
      <c r="G9" s="138"/>
      <c r="H9" s="138"/>
      <c r="I9" s="138"/>
      <c r="J9" s="138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56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57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313734.09999999998</v>
      </c>
      <c r="F15" s="107">
        <v>0.45976813908372322</v>
      </c>
      <c r="G15" s="82"/>
      <c r="H15" s="106">
        <v>337846.3</v>
      </c>
      <c r="I15" s="107">
        <v>0.48681843771717759</v>
      </c>
      <c r="J15" s="108">
        <f>(I15-F15)*100</f>
        <v>2.7050298633454375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183463.7</v>
      </c>
      <c r="F17" s="98">
        <v>0.48718373594356162</v>
      </c>
      <c r="G17" s="82"/>
      <c r="H17" s="85">
        <v>196077.9</v>
      </c>
      <c r="I17" s="98">
        <v>0.52221000961177133</v>
      </c>
      <c r="J17" s="83">
        <f t="shared" ref="J17:J18" si="0">(I17-F17)*100</f>
        <v>3.5026273668209704</v>
      </c>
    </row>
    <row r="18" spans="2:11" x14ac:dyDescent="0.3">
      <c r="D18" s="78" t="s">
        <v>9</v>
      </c>
      <c r="E18" s="85">
        <v>130270.39999999999</v>
      </c>
      <c r="F18" s="98">
        <v>0.42600639573370963</v>
      </c>
      <c r="G18" s="82"/>
      <c r="H18" s="85">
        <v>141768.4</v>
      </c>
      <c r="I18" s="98">
        <v>0.44509706409068184</v>
      </c>
      <c r="J18" s="83">
        <f t="shared" si="0"/>
        <v>1.9090668356972207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23" t="s">
        <v>24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56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57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313734.09999999998</v>
      </c>
      <c r="F34" s="107">
        <f t="shared" ref="F34:I34" si="1">+F15</f>
        <v>0.45976813908372322</v>
      </c>
      <c r="G34" s="82"/>
      <c r="H34" s="106">
        <f t="shared" si="1"/>
        <v>337846.3</v>
      </c>
      <c r="I34" s="107">
        <f t="shared" si="1"/>
        <v>0.48681843771717759</v>
      </c>
      <c r="J34" s="108">
        <f t="shared" ref="J34:J38" si="2">(I34-F34)*100</f>
        <v>2.7050298633454375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297565.5</v>
      </c>
      <c r="F37" s="98">
        <v>0.48191248542920251</v>
      </c>
      <c r="G37" s="82"/>
      <c r="H37" s="85">
        <v>320448</v>
      </c>
      <c r="I37" s="98">
        <v>0.508019529505505</v>
      </c>
      <c r="J37" s="83">
        <f t="shared" si="2"/>
        <v>2.6107044076302488</v>
      </c>
    </row>
    <row r="38" spans="2:11" x14ac:dyDescent="0.3">
      <c r="D38" s="79" t="s">
        <v>18</v>
      </c>
      <c r="E38" s="85">
        <v>16168.64</v>
      </c>
      <c r="F38" s="98">
        <v>0.2491060623218114</v>
      </c>
      <c r="G38" s="82"/>
      <c r="H38" s="85">
        <v>17398.310000000001</v>
      </c>
      <c r="I38" s="98">
        <v>0.27524847147112608</v>
      </c>
      <c r="J38" s="83">
        <f t="shared" si="2"/>
        <v>2.6142409149314676</v>
      </c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23" t="s">
        <v>24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87</v>
      </c>
      <c r="D48" s="158"/>
      <c r="E48" s="158"/>
      <c r="F48" s="158"/>
      <c r="G48" s="158"/>
      <c r="H48" s="158"/>
      <c r="I48" s="158"/>
      <c r="J48" s="158"/>
      <c r="K48" s="158"/>
    </row>
    <row r="49" spans="2:11" x14ac:dyDescent="0.3">
      <c r="C49" s="12"/>
      <c r="D49" s="12"/>
      <c r="E49" s="12"/>
      <c r="F49" s="12"/>
      <c r="G49" s="12"/>
      <c r="H49" s="12"/>
      <c r="I49" s="12"/>
    </row>
    <row r="50" spans="2:11" x14ac:dyDescent="0.3">
      <c r="D50" s="34" t="s">
        <v>35</v>
      </c>
      <c r="E50" s="30">
        <v>2019</v>
      </c>
      <c r="F50" s="30">
        <v>2020</v>
      </c>
      <c r="G50" s="30" t="s">
        <v>42</v>
      </c>
    </row>
    <row r="51" spans="2:11" x14ac:dyDescent="0.3">
      <c r="D51" s="32" t="s">
        <v>36</v>
      </c>
      <c r="E51" s="88">
        <v>2161.3249613199996</v>
      </c>
      <c r="F51" s="88">
        <v>1978.77541372</v>
      </c>
      <c r="G51" s="89">
        <f>+F51/E51-1</f>
        <v>-8.4461869856215399E-2</v>
      </c>
      <c r="H51" s="90"/>
    </row>
    <row r="52" spans="2:11" x14ac:dyDescent="0.3">
      <c r="D52" s="32" t="s">
        <v>37</v>
      </c>
      <c r="E52" s="88">
        <v>194.40178649000003</v>
      </c>
      <c r="F52" s="88">
        <v>294.35175215999999</v>
      </c>
      <c r="G52" s="89">
        <f t="shared" ref="G52:G55" si="3">+F52/E52-1</f>
        <v>0.51414118910446005</v>
      </c>
      <c r="H52" s="90"/>
    </row>
    <row r="53" spans="2:11" x14ac:dyDescent="0.3">
      <c r="D53" s="38" t="s">
        <v>38</v>
      </c>
      <c r="E53" s="40">
        <v>1087.1572845299997</v>
      </c>
      <c r="F53" s="41">
        <v>1561.2636545399994</v>
      </c>
      <c r="G53" s="42">
        <f t="shared" si="3"/>
        <v>0.43609731246474182</v>
      </c>
      <c r="H53" s="90"/>
    </row>
    <row r="54" spans="2:11" x14ac:dyDescent="0.3">
      <c r="D54" s="44" t="s">
        <v>39</v>
      </c>
      <c r="E54" s="46">
        <v>1074.6327446999999</v>
      </c>
      <c r="F54" s="47">
        <v>2144.7704431800003</v>
      </c>
      <c r="G54" s="48">
        <f t="shared" si="3"/>
        <v>0.99581713265097438</v>
      </c>
      <c r="H54" s="90"/>
    </row>
    <row r="55" spans="2:11" x14ac:dyDescent="0.3">
      <c r="D55" s="57" t="s">
        <v>54</v>
      </c>
      <c r="E55" s="58">
        <f>SUM(E52:E54)</f>
        <v>2356.1918157199998</v>
      </c>
      <c r="F55" s="58">
        <f>SUM(F52:F54)</f>
        <v>4000.3858498799996</v>
      </c>
      <c r="G55" s="59">
        <f t="shared" si="3"/>
        <v>0.69781841325069305</v>
      </c>
    </row>
    <row r="56" spans="2:11" x14ac:dyDescent="0.3">
      <c r="D56" s="23" t="s">
        <v>40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30" t="s">
        <v>63</v>
      </c>
      <c r="F62" s="30" t="s">
        <v>64</v>
      </c>
    </row>
    <row r="63" spans="2:11" x14ac:dyDescent="0.3">
      <c r="D63" s="32" t="s">
        <v>36</v>
      </c>
      <c r="E63" s="88">
        <v>1475.6717778181364</v>
      </c>
      <c r="F63" s="91">
        <v>1321.4406297422665</v>
      </c>
    </row>
    <row r="64" spans="2:11" x14ac:dyDescent="0.3">
      <c r="D64" s="32" t="s">
        <v>37</v>
      </c>
      <c r="E64" s="88">
        <v>132.7302626928975</v>
      </c>
      <c r="F64" s="91">
        <v>196.57024341575411</v>
      </c>
    </row>
    <row r="65" spans="4:6" x14ac:dyDescent="0.3">
      <c r="D65" s="38" t="s">
        <v>38</v>
      </c>
      <c r="E65" s="40">
        <v>742.27029786882485</v>
      </c>
      <c r="F65" s="43">
        <v>1042.6232368485369</v>
      </c>
    </row>
    <row r="66" spans="4:6" x14ac:dyDescent="0.3">
      <c r="D66" s="44" t="s">
        <v>39</v>
      </c>
      <c r="E66" s="46">
        <v>733.71901090918027</v>
      </c>
      <c r="F66" s="49">
        <v>1432.2933191090385</v>
      </c>
    </row>
    <row r="67" spans="4:6" x14ac:dyDescent="0.3">
      <c r="D67" s="57" t="s">
        <v>54</v>
      </c>
      <c r="E67" s="58">
        <v>1608.7195714709026</v>
      </c>
      <c r="F67" s="60">
        <v>2671.4867993733296</v>
      </c>
    </row>
  </sheetData>
  <mergeCells count="21">
    <mergeCell ref="C60:K60"/>
    <mergeCell ref="C61:K61"/>
    <mergeCell ref="D2:N2"/>
    <mergeCell ref="C47:K47"/>
    <mergeCell ref="D7:J8"/>
    <mergeCell ref="D20:J21"/>
    <mergeCell ref="D40:J41"/>
    <mergeCell ref="C48:K48"/>
    <mergeCell ref="D9:J9"/>
    <mergeCell ref="D11:D13"/>
    <mergeCell ref="E11:J11"/>
    <mergeCell ref="E12:F12"/>
    <mergeCell ref="H12:I12"/>
    <mergeCell ref="J12:J13"/>
    <mergeCell ref="D30:D32"/>
    <mergeCell ref="E30:J30"/>
    <mergeCell ref="E31:F31"/>
    <mergeCell ref="H31:I31"/>
    <mergeCell ref="D29:J29"/>
    <mergeCell ref="D27:J28"/>
    <mergeCell ref="J31:J3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AAD8-608A-4AC6-8049-EDD3AF70CC40}">
  <dimension ref="B2:N67"/>
  <sheetViews>
    <sheetView showGridLines="0" workbookViewId="0">
      <selection activeCell="D4" sqref="D4"/>
    </sheetView>
  </sheetViews>
  <sheetFormatPr defaultRowHeight="14.4" x14ac:dyDescent="0.3"/>
  <cols>
    <col min="2" max="2" width="8.88671875" style="73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 x14ac:dyDescent="0.3">
      <c r="D2" s="159" t="s">
        <v>79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67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68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230625.6</v>
      </c>
      <c r="F15" s="107">
        <v>0.40392660185745022</v>
      </c>
      <c r="G15" s="82"/>
      <c r="H15" s="106">
        <v>243106.4</v>
      </c>
      <c r="I15" s="107">
        <v>0.43260643196533327</v>
      </c>
      <c r="J15" s="108">
        <f>(I15-F15)*100</f>
        <v>2.8679830107883051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119301</v>
      </c>
      <c r="F17" s="98">
        <v>0.31518519418732571</v>
      </c>
      <c r="G17" s="82"/>
      <c r="H17" s="85">
        <v>122841.7</v>
      </c>
      <c r="I17" s="98">
        <v>0.32132127026344109</v>
      </c>
      <c r="J17" s="83">
        <f t="shared" ref="J17:J18" si="0">(I17-F17)*100</f>
        <v>0.61360760761153821</v>
      </c>
    </row>
    <row r="18" spans="2:11" x14ac:dyDescent="0.3">
      <c r="D18" s="78" t="s">
        <v>9</v>
      </c>
      <c r="E18" s="85">
        <v>111324.5</v>
      </c>
      <c r="F18" s="98">
        <v>0.34694093796795944</v>
      </c>
      <c r="G18" s="82"/>
      <c r="H18" s="85">
        <v>120264.7</v>
      </c>
      <c r="I18" s="98">
        <v>0.35405918616084836</v>
      </c>
      <c r="J18" s="83">
        <f t="shared" si="0"/>
        <v>0.71182481928889207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84" t="s">
        <v>62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67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68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230625.6</v>
      </c>
      <c r="F34" s="107">
        <f t="shared" ref="F34:I34" si="1">+F15</f>
        <v>0.40392660185745022</v>
      </c>
      <c r="G34" s="82"/>
      <c r="H34" s="106">
        <f t="shared" si="1"/>
        <v>243106.4</v>
      </c>
      <c r="I34" s="107">
        <f t="shared" si="1"/>
        <v>0.43260643196533327</v>
      </c>
      <c r="J34" s="108">
        <f t="shared" ref="J34:J38" si="2">(I34-F34)*100</f>
        <v>2.8679830107883051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164472.20000000001</v>
      </c>
      <c r="F37" s="98">
        <v>0.40669837884138388</v>
      </c>
      <c r="G37" s="82"/>
      <c r="H37" s="85">
        <v>170628.1</v>
      </c>
      <c r="I37" s="98">
        <v>0.3997430913934914</v>
      </c>
      <c r="J37" s="83">
        <f t="shared" si="2"/>
        <v>-0.69552874478924775</v>
      </c>
    </row>
    <row r="38" spans="2:11" x14ac:dyDescent="0.3">
      <c r="D38" s="79" t="s">
        <v>18</v>
      </c>
      <c r="E38" s="85">
        <v>66153.34</v>
      </c>
      <c r="F38" s="98">
        <v>0.22426609532268615</v>
      </c>
      <c r="G38" s="82"/>
      <c r="H38" s="85">
        <v>72478.240000000005</v>
      </c>
      <c r="I38" s="98">
        <v>0.24557964539850571</v>
      </c>
      <c r="J38" s="83">
        <f t="shared" si="2"/>
        <v>2.1313550075819561</v>
      </c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84" t="s">
        <v>62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33</v>
      </c>
      <c r="D48" s="158"/>
      <c r="E48" s="158"/>
      <c r="F48" s="158"/>
      <c r="G48" s="158"/>
      <c r="H48" s="158"/>
      <c r="I48" s="158"/>
      <c r="J48" s="158"/>
      <c r="K48" s="158"/>
    </row>
    <row r="50" spans="2:11" x14ac:dyDescent="0.3">
      <c r="D50" s="34" t="s">
        <v>35</v>
      </c>
      <c r="E50" s="30">
        <v>2019</v>
      </c>
      <c r="F50" s="30">
        <v>2020</v>
      </c>
      <c r="G50" s="30" t="s">
        <v>42</v>
      </c>
    </row>
    <row r="51" spans="2:11" x14ac:dyDescent="0.3">
      <c r="D51" s="32" t="s">
        <v>36</v>
      </c>
      <c r="E51" s="88">
        <v>713.40748721999989</v>
      </c>
      <c r="F51" s="88">
        <v>683.82941604000007</v>
      </c>
      <c r="G51" s="89">
        <f>+F51/E51-1</f>
        <v>-4.1460275802906676E-2</v>
      </c>
      <c r="H51" s="90"/>
    </row>
    <row r="52" spans="2:11" x14ac:dyDescent="0.3">
      <c r="D52" s="32" t="s">
        <v>37</v>
      </c>
      <c r="E52" s="88">
        <v>144.96243989000001</v>
      </c>
      <c r="F52" s="88">
        <v>223.40719285999995</v>
      </c>
      <c r="G52" s="89">
        <f t="shared" ref="G52:G55" si="3">+F52/E52-1</f>
        <v>0.54113847027909556</v>
      </c>
      <c r="H52" s="90"/>
    </row>
    <row r="53" spans="2:11" x14ac:dyDescent="0.3">
      <c r="D53" s="38" t="s">
        <v>38</v>
      </c>
      <c r="E53" s="40">
        <v>602.94376639999996</v>
      </c>
      <c r="F53" s="41">
        <v>812.28906787999995</v>
      </c>
      <c r="G53" s="42">
        <f t="shared" si="3"/>
        <v>0.34720535006098374</v>
      </c>
      <c r="H53" s="90"/>
    </row>
    <row r="54" spans="2:11" x14ac:dyDescent="0.3">
      <c r="D54" s="44" t="s">
        <v>39</v>
      </c>
      <c r="E54" s="46">
        <v>571.71312394000006</v>
      </c>
      <c r="F54" s="47">
        <v>1032.2062166799999</v>
      </c>
      <c r="G54" s="48">
        <f t="shared" si="3"/>
        <v>0.80546181897396418</v>
      </c>
      <c r="H54" s="90"/>
    </row>
    <row r="55" spans="2:11" x14ac:dyDescent="0.3">
      <c r="D55" s="57" t="s">
        <v>54</v>
      </c>
      <c r="E55" s="58">
        <f>SUM(E52:E54)</f>
        <v>1319.6193302300001</v>
      </c>
      <c r="F55" s="58">
        <f>SUM(F52:F54)</f>
        <v>2067.9024774199997</v>
      </c>
      <c r="G55" s="59">
        <f t="shared" si="3"/>
        <v>0.56704469997387763</v>
      </c>
      <c r="H55" s="90"/>
    </row>
    <row r="56" spans="2:11" x14ac:dyDescent="0.3">
      <c r="D56" s="23" t="s">
        <v>41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30" t="s">
        <v>43</v>
      </c>
      <c r="F62" s="30" t="s">
        <v>44</v>
      </c>
    </row>
    <row r="63" spans="2:11" x14ac:dyDescent="0.3">
      <c r="D63" s="32" t="s">
        <v>36</v>
      </c>
      <c r="E63" s="88">
        <v>532.21213900930798</v>
      </c>
      <c r="F63" s="91">
        <v>503.89950153086602</v>
      </c>
    </row>
    <row r="64" spans="2:11" x14ac:dyDescent="0.3">
      <c r="D64" s="32" t="s">
        <v>37</v>
      </c>
      <c r="E64" s="88">
        <v>108.14404332999867</v>
      </c>
      <c r="F64" s="91">
        <v>164.62405752077075</v>
      </c>
    </row>
    <row r="65" spans="4:6" x14ac:dyDescent="0.3">
      <c r="D65" s="38" t="s">
        <v>38</v>
      </c>
      <c r="E65" s="40">
        <v>449.80463110715226</v>
      </c>
      <c r="F65" s="43">
        <v>598.55871479468715</v>
      </c>
    </row>
    <row r="66" spans="4:6" x14ac:dyDescent="0.3">
      <c r="D66" s="44" t="s">
        <v>39</v>
      </c>
      <c r="E66" s="46">
        <v>426.50612734313751</v>
      </c>
      <c r="F66" s="49">
        <v>760.61103231582615</v>
      </c>
    </row>
    <row r="67" spans="4:6" x14ac:dyDescent="0.3">
      <c r="D67" s="57" t="s">
        <v>54</v>
      </c>
      <c r="E67" s="58">
        <v>984.45480178028834</v>
      </c>
      <c r="F67" s="60">
        <v>1523.7938046312843</v>
      </c>
    </row>
  </sheetData>
  <mergeCells count="21"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  <mergeCell ref="D2:N2"/>
    <mergeCell ref="D9:J9"/>
    <mergeCell ref="D11:D13"/>
    <mergeCell ref="E11:J11"/>
    <mergeCell ref="E12:F12"/>
    <mergeCell ref="H12:I12"/>
    <mergeCell ref="J12:J13"/>
    <mergeCell ref="D7:J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28F2-3FCB-4E6C-953C-C4B55418DF09}">
  <dimension ref="B2:N67"/>
  <sheetViews>
    <sheetView showGridLines="0" topLeftCell="A16" workbookViewId="0">
      <selection activeCell="I18" sqref="I18"/>
    </sheetView>
  </sheetViews>
  <sheetFormatPr defaultRowHeight="14.4" x14ac:dyDescent="0.3"/>
  <cols>
    <col min="2" max="2" width="8.88671875" style="73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 x14ac:dyDescent="0.3">
      <c r="D2" s="159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67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68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24969.52</v>
      </c>
      <c r="F15" s="107">
        <v>0.30190442238026532</v>
      </c>
      <c r="G15" s="82"/>
      <c r="H15" s="106">
        <v>26932.06</v>
      </c>
      <c r="I15" s="107">
        <v>0.33137497051628162</v>
      </c>
      <c r="J15" s="108">
        <f>(I15-F15)*100</f>
        <v>2.9470548136016292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16460.692999999999</v>
      </c>
      <c r="F17" s="98">
        <v>0.30480117560160053</v>
      </c>
      <c r="G17" s="82"/>
      <c r="H17" s="85">
        <v>17747.79</v>
      </c>
      <c r="I17" s="98">
        <v>0.33362332413295542</v>
      </c>
      <c r="J17" s="83">
        <f t="shared" ref="J17:J18" si="0">(I17-F17)*100</f>
        <v>2.8822148531354896</v>
      </c>
    </row>
    <row r="18" spans="2:11" x14ac:dyDescent="0.3">
      <c r="D18" s="78" t="s">
        <v>9</v>
      </c>
      <c r="E18" s="85">
        <v>8508.8289999999997</v>
      </c>
      <c r="F18" s="98">
        <v>0.29645401264440618</v>
      </c>
      <c r="G18" s="82"/>
      <c r="H18" s="85">
        <v>9184.2649999999994</v>
      </c>
      <c r="I18" s="98">
        <v>0.32711480529323722</v>
      </c>
      <c r="J18" s="83">
        <f t="shared" si="0"/>
        <v>3.0660792648831037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84" t="s">
        <v>62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67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68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24969.52</v>
      </c>
      <c r="F34" s="107">
        <f t="shared" ref="F34:I34" si="1">+F15</f>
        <v>0.30190442238026532</v>
      </c>
      <c r="G34" s="82"/>
      <c r="H34" s="106">
        <f t="shared" si="1"/>
        <v>26932.06</v>
      </c>
      <c r="I34" s="107">
        <f t="shared" si="1"/>
        <v>0.33137497051628162</v>
      </c>
      <c r="J34" s="108">
        <f t="shared" ref="J34:J38" si="2">(I34-F34)*100</f>
        <v>2.9470548136016292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22683.94</v>
      </c>
      <c r="F37" s="98">
        <v>0.33771381849278359</v>
      </c>
      <c r="G37" s="82"/>
      <c r="H37" s="85">
        <v>24465.34</v>
      </c>
      <c r="I37" s="98">
        <v>0.36890004025953077</v>
      </c>
      <c r="J37" s="83">
        <f t="shared" si="2"/>
        <v>3.1186221766747177</v>
      </c>
    </row>
    <row r="38" spans="2:11" x14ac:dyDescent="0.3">
      <c r="D38" s="79" t="s">
        <v>18</v>
      </c>
      <c r="E38" s="85">
        <v>2285.5826999999999</v>
      </c>
      <c r="F38" s="98">
        <v>0.14710030133392715</v>
      </c>
      <c r="G38" s="82"/>
      <c r="H38" s="85">
        <v>2466.7159999999999</v>
      </c>
      <c r="I38" s="98">
        <v>0.16495392193511155</v>
      </c>
      <c r="J38" s="83">
        <f t="shared" si="2"/>
        <v>1.7853620601184395</v>
      </c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84" t="s">
        <v>62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33</v>
      </c>
      <c r="D48" s="158"/>
      <c r="E48" s="158"/>
      <c r="F48" s="158"/>
      <c r="G48" s="158"/>
      <c r="H48" s="158"/>
      <c r="I48" s="158"/>
      <c r="J48" s="158"/>
      <c r="K48" s="158"/>
    </row>
    <row r="50" spans="2:11" x14ac:dyDescent="0.3">
      <c r="D50" s="34" t="s">
        <v>35</v>
      </c>
      <c r="E50" s="30">
        <v>2019</v>
      </c>
      <c r="F50" s="30">
        <v>2020</v>
      </c>
      <c r="G50" s="30" t="s">
        <v>42</v>
      </c>
    </row>
    <row r="51" spans="2:11" x14ac:dyDescent="0.3">
      <c r="D51" s="32" t="s">
        <v>36</v>
      </c>
      <c r="E51" s="88">
        <v>85.656500619999989</v>
      </c>
      <c r="F51" s="88">
        <v>77.517555150000007</v>
      </c>
      <c r="G51" s="89">
        <f>+F51/E51-1</f>
        <v>-9.5018421381781404E-2</v>
      </c>
      <c r="H51" s="90"/>
    </row>
    <row r="52" spans="2:11" x14ac:dyDescent="0.3">
      <c r="D52" s="32" t="s">
        <v>37</v>
      </c>
      <c r="E52" s="88">
        <v>8.2471100299999982</v>
      </c>
      <c r="F52" s="88">
        <v>16.376206699999997</v>
      </c>
      <c r="G52" s="89">
        <f t="shared" ref="G52:G55" si="3">+F52/E52-1</f>
        <v>0.98569033763697722</v>
      </c>
      <c r="H52" s="90"/>
    </row>
    <row r="53" spans="2:11" x14ac:dyDescent="0.3">
      <c r="D53" s="38" t="s">
        <v>38</v>
      </c>
      <c r="E53" s="40">
        <v>65.883322860000007</v>
      </c>
      <c r="F53" s="41">
        <v>94.08121804999999</v>
      </c>
      <c r="G53" s="42">
        <f t="shared" si="3"/>
        <v>0.4279974653057439</v>
      </c>
      <c r="H53" s="90"/>
    </row>
    <row r="54" spans="2:11" x14ac:dyDescent="0.3">
      <c r="D54" s="44" t="s">
        <v>39</v>
      </c>
      <c r="E54" s="46">
        <v>80.686808010000007</v>
      </c>
      <c r="F54" s="47">
        <v>155.90012052</v>
      </c>
      <c r="G54" s="48">
        <f t="shared" si="3"/>
        <v>0.93216368778249792</v>
      </c>
      <c r="H54" s="90"/>
    </row>
    <row r="55" spans="2:11" x14ac:dyDescent="0.3">
      <c r="D55" s="57" t="s">
        <v>54</v>
      </c>
      <c r="E55" s="58">
        <f>SUM(E52:E54)</f>
        <v>154.8172409</v>
      </c>
      <c r="F55" s="58">
        <f>SUM(F52:F54)</f>
        <v>266.35754527</v>
      </c>
      <c r="G55" s="59">
        <f t="shared" si="3"/>
        <v>0.72046435992259061</v>
      </c>
      <c r="H55" s="90"/>
    </row>
    <row r="56" spans="2:11" x14ac:dyDescent="0.3">
      <c r="D56" s="23" t="s">
        <v>41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30" t="s">
        <v>43</v>
      </c>
      <c r="F62" s="30" t="s">
        <v>44</v>
      </c>
    </row>
    <row r="63" spans="2:11" x14ac:dyDescent="0.3">
      <c r="D63" s="32" t="s">
        <v>36</v>
      </c>
      <c r="E63" s="88">
        <v>510.85141775111219</v>
      </c>
      <c r="F63" s="91">
        <v>445.98762535167509</v>
      </c>
    </row>
    <row r="64" spans="2:11" x14ac:dyDescent="0.3">
      <c r="D64" s="32" t="s">
        <v>37</v>
      </c>
      <c r="E64" s="88">
        <v>49.185383720791521</v>
      </c>
      <c r="F64" s="91">
        <v>94.218471212984213</v>
      </c>
    </row>
    <row r="65" spans="4:6" x14ac:dyDescent="0.3">
      <c r="D65" s="38" t="s">
        <v>38</v>
      </c>
      <c r="E65" s="40">
        <v>392.92509786848291</v>
      </c>
      <c r="F65" s="43">
        <v>541.28460252803336</v>
      </c>
    </row>
    <row r="66" spans="4:6" x14ac:dyDescent="0.3">
      <c r="D66" s="44" t="s">
        <v>39</v>
      </c>
      <c r="E66" s="46">
        <v>481.21240031251125</v>
      </c>
      <c r="F66" s="49">
        <v>896.95197956400921</v>
      </c>
    </row>
    <row r="67" spans="4:6" x14ac:dyDescent="0.3">
      <c r="D67" s="57" t="s">
        <v>54</v>
      </c>
      <c r="E67" s="58">
        <v>923.32288190178565</v>
      </c>
      <c r="F67" s="60">
        <v>1532.4550533050267</v>
      </c>
    </row>
  </sheetData>
  <mergeCells count="21"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  <mergeCell ref="D2:N2"/>
    <mergeCell ref="D9:J9"/>
    <mergeCell ref="D11:D13"/>
    <mergeCell ref="E11:J11"/>
    <mergeCell ref="E12:F12"/>
    <mergeCell ref="H12:I12"/>
    <mergeCell ref="J12:J13"/>
    <mergeCell ref="D7:J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0E1D-945F-4A0D-A97A-074D4871C2CD}">
  <dimension ref="B2:N67"/>
  <sheetViews>
    <sheetView showGridLines="0" workbookViewId="0">
      <selection activeCell="C4" sqref="C4"/>
    </sheetView>
  </sheetViews>
  <sheetFormatPr defaultRowHeight="14.4" x14ac:dyDescent="0.3"/>
  <cols>
    <col min="2" max="2" width="8.88671875" style="73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 x14ac:dyDescent="0.3">
      <c r="D2" s="159" t="s">
        <v>81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67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68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51267.245999999999</v>
      </c>
      <c r="F15" s="107">
        <v>0.50738650736625834</v>
      </c>
      <c r="G15" s="82"/>
      <c r="H15" s="106">
        <v>53475.93</v>
      </c>
      <c r="I15" s="107">
        <v>0.51452607656515204</v>
      </c>
      <c r="J15" s="108">
        <f>(I15-F15)*100</f>
        <v>0.71395691988936916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34178.089999999997</v>
      </c>
      <c r="F17" s="98">
        <v>0.56182333531631767</v>
      </c>
      <c r="G17" s="82"/>
      <c r="H17" s="85">
        <v>34557.57</v>
      </c>
      <c r="I17" s="98">
        <v>0.55633317814152328</v>
      </c>
      <c r="J17" s="83">
        <f t="shared" ref="J17:J18" si="0">(I17-F17)*100</f>
        <v>-0.54901571747943967</v>
      </c>
    </row>
    <row r="18" spans="2:11" x14ac:dyDescent="0.3">
      <c r="D18" s="78" t="s">
        <v>9</v>
      </c>
      <c r="E18" s="85">
        <v>17089.16</v>
      </c>
      <c r="F18" s="98">
        <v>0.42502365849199958</v>
      </c>
      <c r="G18" s="82"/>
      <c r="H18" s="85">
        <v>18918.36</v>
      </c>
      <c r="I18" s="98">
        <v>0.45242176633881581</v>
      </c>
      <c r="J18" s="83">
        <f t="shared" si="0"/>
        <v>2.7398107846816231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84" t="s">
        <v>62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67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68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51267.245999999999</v>
      </c>
      <c r="F34" s="107">
        <f t="shared" ref="F34:I34" si="1">+F15</f>
        <v>0.50738650736625834</v>
      </c>
      <c r="G34" s="82"/>
      <c r="H34" s="106">
        <f t="shared" si="1"/>
        <v>53475.93</v>
      </c>
      <c r="I34" s="107">
        <f t="shared" si="1"/>
        <v>0.51452607656515204</v>
      </c>
      <c r="J34" s="108">
        <f t="shared" ref="J34:J38" si="2">(I34-F34)*100</f>
        <v>0.71395691988936916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44984.95</v>
      </c>
      <c r="F37" s="98">
        <v>0.56732804776633794</v>
      </c>
      <c r="G37" s="82"/>
      <c r="H37" s="85">
        <v>47849.89</v>
      </c>
      <c r="I37" s="98">
        <v>0.5788271205746236</v>
      </c>
      <c r="J37" s="83">
        <f t="shared" si="2"/>
        <v>1.149907280828566</v>
      </c>
    </row>
    <row r="38" spans="2:11" x14ac:dyDescent="0.3">
      <c r="D38" s="79" t="s">
        <v>18</v>
      </c>
      <c r="E38" s="85">
        <v>6282.3010000000004</v>
      </c>
      <c r="F38" s="98">
        <v>0.28885324502933685</v>
      </c>
      <c r="G38" s="82"/>
      <c r="H38" s="85">
        <v>5626.0460000000003</v>
      </c>
      <c r="I38" s="98">
        <v>0.26456275319826289</v>
      </c>
      <c r="J38" s="83">
        <f t="shared" si="2"/>
        <v>-2.4290491831073959</v>
      </c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84" t="s">
        <v>62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33</v>
      </c>
      <c r="D48" s="158"/>
      <c r="E48" s="158"/>
      <c r="F48" s="158"/>
      <c r="G48" s="158"/>
      <c r="H48" s="158"/>
      <c r="I48" s="158"/>
      <c r="J48" s="158"/>
      <c r="K48" s="158"/>
    </row>
    <row r="50" spans="2:11" x14ac:dyDescent="0.3">
      <c r="D50" s="34" t="s">
        <v>35</v>
      </c>
      <c r="E50" s="30">
        <v>2019</v>
      </c>
      <c r="F50" s="30">
        <v>2020</v>
      </c>
      <c r="G50" s="30" t="s">
        <v>42</v>
      </c>
    </row>
    <row r="51" spans="2:11" x14ac:dyDescent="0.3">
      <c r="D51" s="32" t="s">
        <v>36</v>
      </c>
      <c r="E51" s="88">
        <v>180.96691522999998</v>
      </c>
      <c r="F51" s="88">
        <v>165.44838609999999</v>
      </c>
      <c r="G51" s="89">
        <f>+F51/E51-1</f>
        <v>-8.575340476062554E-2</v>
      </c>
      <c r="H51" s="90"/>
    </row>
    <row r="52" spans="2:11" x14ac:dyDescent="0.3">
      <c r="D52" s="32" t="s">
        <v>37</v>
      </c>
      <c r="E52" s="88">
        <v>29.534864949999999</v>
      </c>
      <c r="F52" s="88">
        <v>50.093833500000002</v>
      </c>
      <c r="G52" s="89">
        <f t="shared" ref="G52:G55" si="3">+F52/E52-1</f>
        <v>0.69609150354350957</v>
      </c>
      <c r="H52" s="90"/>
    </row>
    <row r="53" spans="2:11" x14ac:dyDescent="0.3">
      <c r="D53" s="38" t="s">
        <v>38</v>
      </c>
      <c r="E53" s="40">
        <v>121.84389067000001</v>
      </c>
      <c r="F53" s="41">
        <v>186.70270632</v>
      </c>
      <c r="G53" s="42">
        <f t="shared" si="3"/>
        <v>0.53231077318158326</v>
      </c>
      <c r="H53" s="90"/>
    </row>
    <row r="54" spans="2:11" x14ac:dyDescent="0.3">
      <c r="D54" s="44" t="s">
        <v>39</v>
      </c>
      <c r="E54" s="46">
        <v>83.169599990000009</v>
      </c>
      <c r="F54" s="47">
        <v>135.87402202999999</v>
      </c>
      <c r="G54" s="48">
        <f t="shared" si="3"/>
        <v>0.63369815469037927</v>
      </c>
      <c r="H54" s="90"/>
    </row>
    <row r="55" spans="2:11" x14ac:dyDescent="0.3">
      <c r="D55" s="57" t="s">
        <v>54</v>
      </c>
      <c r="E55" s="58">
        <f>SUM(E52:E54)</f>
        <v>234.54835560999999</v>
      </c>
      <c r="F55" s="58">
        <f>SUM(F52:F54)</f>
        <v>372.67056185000001</v>
      </c>
      <c r="G55" s="59">
        <f t="shared" si="3"/>
        <v>0.58888584352160422</v>
      </c>
      <c r="H55" s="90"/>
    </row>
    <row r="56" spans="2:11" x14ac:dyDescent="0.3">
      <c r="D56" s="23" t="s">
        <v>41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30" t="s">
        <v>43</v>
      </c>
      <c r="F62" s="30" t="s">
        <v>44</v>
      </c>
    </row>
    <row r="63" spans="2:11" x14ac:dyDescent="0.3">
      <c r="D63" s="32" t="s">
        <v>36</v>
      </c>
      <c r="E63" s="88">
        <v>953.55654796844783</v>
      </c>
      <c r="F63" s="91">
        <v>858.40192020338282</v>
      </c>
    </row>
    <row r="64" spans="2:11" x14ac:dyDescent="0.3">
      <c r="D64" s="32" t="s">
        <v>37</v>
      </c>
      <c r="E64" s="88">
        <v>155.6260371164658</v>
      </c>
      <c r="F64" s="91">
        <v>259.90367074815811</v>
      </c>
    </row>
    <row r="65" spans="4:6" x14ac:dyDescent="0.3">
      <c r="D65" s="38" t="s">
        <v>38</v>
      </c>
      <c r="E65" s="40">
        <v>642.023651840806</v>
      </c>
      <c r="F65" s="43">
        <v>968.67648811870913</v>
      </c>
    </row>
    <row r="66" spans="4:6" x14ac:dyDescent="0.3">
      <c r="D66" s="44" t="s">
        <v>39</v>
      </c>
      <c r="E66" s="46">
        <v>438.23986589806145</v>
      </c>
      <c r="F66" s="49">
        <v>704.96016410708728</v>
      </c>
    </row>
    <row r="67" spans="4:6" x14ac:dyDescent="0.3">
      <c r="D67" s="57" t="s">
        <v>54</v>
      </c>
      <c r="E67" s="58">
        <v>1235.8895548553335</v>
      </c>
      <c r="F67" s="60">
        <v>1933.5403229739545</v>
      </c>
    </row>
  </sheetData>
  <mergeCells count="21"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  <mergeCell ref="D2:N2"/>
    <mergeCell ref="D9:J9"/>
    <mergeCell ref="D11:D13"/>
    <mergeCell ref="E11:J11"/>
    <mergeCell ref="E12:F12"/>
    <mergeCell ref="H12:I12"/>
    <mergeCell ref="J12:J13"/>
    <mergeCell ref="D7:J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43D8-6FF9-444C-BBBA-323FE9B62831}">
  <dimension ref="B2:N67"/>
  <sheetViews>
    <sheetView showGridLines="0" workbookViewId="0">
      <selection activeCell="H15" sqref="H15"/>
    </sheetView>
  </sheetViews>
  <sheetFormatPr defaultRowHeight="14.4" x14ac:dyDescent="0.3"/>
  <cols>
    <col min="2" max="2" width="8.88671875" style="73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 x14ac:dyDescent="0.3">
      <c r="D2" s="159" t="s">
        <v>82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67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68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231713.4</v>
      </c>
      <c r="F15" s="107">
        <v>0.30715972163950972</v>
      </c>
      <c r="G15" s="82"/>
      <c r="H15" s="106">
        <v>219578.3</v>
      </c>
      <c r="I15" s="107">
        <v>0.28827406807773875</v>
      </c>
      <c r="J15" s="108">
        <f>(I15-F15)*100</f>
        <v>-1.8885653561770965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102704.5</v>
      </c>
      <c r="F17" s="98">
        <v>0.25888272924548444</v>
      </c>
      <c r="G17" s="82"/>
      <c r="H17" s="85">
        <v>89805.68</v>
      </c>
      <c r="I17" s="98">
        <v>0.22800767661924085</v>
      </c>
      <c r="J17" s="83">
        <f t="shared" ref="J17:J18" si="0">(I17-F17)*100</f>
        <v>-3.0875052626243598</v>
      </c>
    </row>
    <row r="18" spans="2:11" x14ac:dyDescent="0.3">
      <c r="D18" s="78" t="s">
        <v>9</v>
      </c>
      <c r="E18" s="85">
        <v>129008.9</v>
      </c>
      <c r="F18" s="98">
        <v>0.36071038827375079</v>
      </c>
      <c r="G18" s="82"/>
      <c r="H18" s="85">
        <v>129772.64</v>
      </c>
      <c r="I18" s="98">
        <v>0.35280746326073154</v>
      </c>
      <c r="J18" s="83">
        <f t="shared" si="0"/>
        <v>-0.79029250130192574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84" t="s">
        <v>62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67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68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231713.4</v>
      </c>
      <c r="F34" s="107">
        <f t="shared" ref="F34:I34" si="1">+F15</f>
        <v>0.30715972163950972</v>
      </c>
      <c r="G34" s="82"/>
      <c r="H34" s="106">
        <f t="shared" si="1"/>
        <v>219578.3</v>
      </c>
      <c r="I34" s="107">
        <f t="shared" si="1"/>
        <v>0.28827406807773875</v>
      </c>
      <c r="J34" s="108">
        <f t="shared" ref="J34:J38" si="2">(I34-F34)*100</f>
        <v>-1.8885653561770965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137586.79999999999</v>
      </c>
      <c r="F37" s="98">
        <v>0.32263562314044619</v>
      </c>
      <c r="G37" s="82"/>
      <c r="H37" s="85">
        <v>132760</v>
      </c>
      <c r="I37" s="98">
        <v>0.30349069159575842</v>
      </c>
      <c r="J37" s="83">
        <f t="shared" si="2"/>
        <v>-1.9144931544687771</v>
      </c>
      <c r="K37" s="90"/>
    </row>
    <row r="38" spans="2:11" x14ac:dyDescent="0.3">
      <c r="D38" s="79" t="s">
        <v>18</v>
      </c>
      <c r="E38" s="85">
        <v>94126.6</v>
      </c>
      <c r="F38" s="98">
        <v>0.28703434900343977</v>
      </c>
      <c r="G38" s="82"/>
      <c r="H38" s="85">
        <v>86818.34</v>
      </c>
      <c r="I38" s="98">
        <v>0.26774595659484279</v>
      </c>
      <c r="J38" s="83">
        <f t="shared" si="2"/>
        <v>-1.9288392408596977</v>
      </c>
      <c r="K38" s="90"/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84" t="s">
        <v>62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33</v>
      </c>
      <c r="D48" s="158"/>
      <c r="E48" s="158"/>
      <c r="F48" s="158"/>
      <c r="G48" s="158"/>
      <c r="H48" s="158"/>
      <c r="I48" s="158"/>
      <c r="J48" s="158"/>
      <c r="K48" s="158"/>
    </row>
    <row r="50" spans="2:11" x14ac:dyDescent="0.3">
      <c r="D50" s="34" t="s">
        <v>35</v>
      </c>
      <c r="E50" s="72">
        <v>2019</v>
      </c>
      <c r="F50" s="72">
        <v>2020</v>
      </c>
      <c r="G50" s="72" t="s">
        <v>42</v>
      </c>
    </row>
    <row r="51" spans="2:11" x14ac:dyDescent="0.3">
      <c r="D51" s="32" t="s">
        <v>36</v>
      </c>
      <c r="E51" s="88">
        <v>523.17562685999997</v>
      </c>
      <c r="F51" s="88">
        <v>508.57360400000005</v>
      </c>
      <c r="G51" s="89">
        <f>+F51/E51-1</f>
        <v>-2.7910365296713979E-2</v>
      </c>
      <c r="H51" s="90"/>
    </row>
    <row r="52" spans="2:11" x14ac:dyDescent="0.3">
      <c r="D52" s="32" t="s">
        <v>37</v>
      </c>
      <c r="E52" s="88">
        <v>260.64523749000006</v>
      </c>
      <c r="F52" s="88">
        <v>426.41776461000001</v>
      </c>
      <c r="G52" s="89">
        <f t="shared" ref="G52:G55" si="3">+F52/E52-1</f>
        <v>0.63600827207272492</v>
      </c>
      <c r="H52" s="90"/>
    </row>
    <row r="53" spans="2:11" x14ac:dyDescent="0.3">
      <c r="D53" s="38" t="s">
        <v>38</v>
      </c>
      <c r="E53" s="40">
        <v>629.00752121000005</v>
      </c>
      <c r="F53" s="41">
        <v>833.32259309999995</v>
      </c>
      <c r="G53" s="42">
        <f t="shared" si="3"/>
        <v>0.32482134950781827</v>
      </c>
      <c r="H53" s="90"/>
    </row>
    <row r="54" spans="2:11" x14ac:dyDescent="0.3">
      <c r="D54" s="44" t="s">
        <v>39</v>
      </c>
      <c r="E54" s="46">
        <v>308.21369204000001</v>
      </c>
      <c r="F54" s="47">
        <v>581.28936792000002</v>
      </c>
      <c r="G54" s="48">
        <f t="shared" si="3"/>
        <v>0.88599462948115959</v>
      </c>
      <c r="H54" s="90"/>
    </row>
    <row r="55" spans="2:11" x14ac:dyDescent="0.3">
      <c r="D55" s="57" t="s">
        <v>54</v>
      </c>
      <c r="E55" s="58">
        <f>SUM(E52:E54)</f>
        <v>1197.8664507400001</v>
      </c>
      <c r="F55" s="58">
        <f>SUM(F52:F54)</f>
        <v>1841.02972563</v>
      </c>
      <c r="G55" s="59">
        <f t="shared" si="3"/>
        <v>0.53692402395331795</v>
      </c>
      <c r="H55" s="90"/>
    </row>
    <row r="56" spans="2:11" x14ac:dyDescent="0.3">
      <c r="D56" s="23" t="s">
        <v>41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72" t="s">
        <v>43</v>
      </c>
      <c r="F62" s="72" t="s">
        <v>44</v>
      </c>
    </row>
    <row r="63" spans="2:11" x14ac:dyDescent="0.3">
      <c r="D63" s="32" t="s">
        <v>36</v>
      </c>
      <c r="E63" s="88">
        <v>422.24885987496583</v>
      </c>
      <c r="F63" s="91">
        <v>410.80358353049326</v>
      </c>
    </row>
    <row r="64" spans="2:11" x14ac:dyDescent="0.3">
      <c r="D64" s="32" t="s">
        <v>37</v>
      </c>
      <c r="E64" s="88">
        <v>210.36368804589429</v>
      </c>
      <c r="F64" s="91">
        <v>344.4416784612564</v>
      </c>
    </row>
    <row r="65" spans="4:6" x14ac:dyDescent="0.3">
      <c r="D65" s="38" t="s">
        <v>38</v>
      </c>
      <c r="E65" s="40">
        <v>507.66452993570744</v>
      </c>
      <c r="F65" s="43">
        <v>673.12165788770085</v>
      </c>
    </row>
    <row r="66" spans="4:6" x14ac:dyDescent="0.3">
      <c r="D66" s="44" t="s">
        <v>39</v>
      </c>
      <c r="E66" s="46">
        <v>248.75562503329238</v>
      </c>
      <c r="F66" s="49">
        <v>469.5402072218269</v>
      </c>
    </row>
    <row r="67" spans="4:6" x14ac:dyDescent="0.3">
      <c r="D67" s="57" t="s">
        <v>54</v>
      </c>
      <c r="E67" s="58">
        <v>966.78384301489416</v>
      </c>
      <c r="F67" s="60">
        <v>1487.103543570784</v>
      </c>
    </row>
  </sheetData>
  <mergeCells count="21">
    <mergeCell ref="C60:K60"/>
    <mergeCell ref="C61:K61"/>
    <mergeCell ref="D20:J21"/>
    <mergeCell ref="D2:N2"/>
    <mergeCell ref="D7:J8"/>
    <mergeCell ref="D9:J9"/>
    <mergeCell ref="D11:D13"/>
    <mergeCell ref="E11:J11"/>
    <mergeCell ref="E12:F12"/>
    <mergeCell ref="H12:I12"/>
    <mergeCell ref="J12:J13"/>
    <mergeCell ref="C47:K47"/>
    <mergeCell ref="C48:K48"/>
    <mergeCell ref="D29:J29"/>
    <mergeCell ref="D27:J28"/>
    <mergeCell ref="D40:J41"/>
    <mergeCell ref="D30:D32"/>
    <mergeCell ref="E30:J30"/>
    <mergeCell ref="E31:F31"/>
    <mergeCell ref="H31:I31"/>
    <mergeCell ref="J31:J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D1F9-5C5C-4757-9263-FF30E6EC82F8}">
  <dimension ref="B2:N67"/>
  <sheetViews>
    <sheetView showGridLines="0" workbookViewId="0">
      <selection activeCell="C2" sqref="C2"/>
    </sheetView>
  </sheetViews>
  <sheetFormatPr defaultRowHeight="14.4" x14ac:dyDescent="0.3"/>
  <cols>
    <col min="2" max="2" width="8.88671875" style="73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 x14ac:dyDescent="0.3">
      <c r="D2" s="159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7" spans="2:14" ht="14.4" customHeight="1" x14ac:dyDescent="0.3">
      <c r="B7" s="74" t="s">
        <v>30</v>
      </c>
      <c r="D7" s="155" t="s">
        <v>60</v>
      </c>
      <c r="E7" s="155"/>
      <c r="F7" s="155"/>
      <c r="G7" s="155"/>
      <c r="H7" s="155"/>
      <c r="I7" s="155"/>
      <c r="J7" s="155"/>
      <c r="K7" s="75"/>
    </row>
    <row r="8" spans="2:14" x14ac:dyDescent="0.3">
      <c r="C8" s="75"/>
      <c r="D8" s="155"/>
      <c r="E8" s="155"/>
      <c r="F8" s="155"/>
      <c r="G8" s="155"/>
      <c r="H8" s="155"/>
      <c r="I8" s="155"/>
      <c r="J8" s="155"/>
      <c r="K8" s="75"/>
    </row>
    <row r="9" spans="2:14" x14ac:dyDescent="0.3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62" t="s">
        <v>25</v>
      </c>
      <c r="E11" s="146" t="s">
        <v>5</v>
      </c>
      <c r="F11" s="146"/>
      <c r="G11" s="146"/>
      <c r="H11" s="146"/>
      <c r="I11" s="146"/>
      <c r="J11" s="146"/>
    </row>
    <row r="12" spans="2:14" x14ac:dyDescent="0.3">
      <c r="D12" s="163"/>
      <c r="E12" s="153">
        <v>2018</v>
      </c>
      <c r="F12" s="153"/>
      <c r="G12" s="86"/>
      <c r="H12" s="153">
        <v>2019</v>
      </c>
      <c r="I12" s="153"/>
      <c r="J12" s="167" t="s">
        <v>19</v>
      </c>
    </row>
    <row r="13" spans="2:14" ht="15" thickBot="1" x14ac:dyDescent="0.35">
      <c r="D13" s="164"/>
      <c r="E13" s="87" t="s">
        <v>26</v>
      </c>
      <c r="F13" s="87" t="s">
        <v>27</v>
      </c>
      <c r="G13" s="87"/>
      <c r="H13" s="87" t="s">
        <v>26</v>
      </c>
      <c r="I13" s="87" t="s">
        <v>27</v>
      </c>
      <c r="J13" s="168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76" t="s">
        <v>7</v>
      </c>
      <c r="E15" s="106">
        <v>59730.21</v>
      </c>
      <c r="F15" s="107">
        <v>0.32705155273653524</v>
      </c>
      <c r="G15" s="82"/>
      <c r="H15" s="106">
        <v>67793.58</v>
      </c>
      <c r="I15" s="107">
        <v>0.37305074906109426</v>
      </c>
      <c r="J15" s="108">
        <f>(I15-F15)*100</f>
        <v>4.5999196324559009</v>
      </c>
    </row>
    <row r="16" spans="2:14" ht="4.2" customHeight="1" x14ac:dyDescent="0.3">
      <c r="D16" s="77"/>
      <c r="E16" s="109"/>
      <c r="F16" s="110"/>
      <c r="G16" s="82"/>
      <c r="H16" s="109"/>
      <c r="I16" s="110"/>
      <c r="J16" s="111"/>
    </row>
    <row r="17" spans="2:11" x14ac:dyDescent="0.3">
      <c r="D17" s="78" t="s">
        <v>8</v>
      </c>
      <c r="E17" s="85">
        <v>35834.33</v>
      </c>
      <c r="F17" s="98">
        <v>0.34495258558035619</v>
      </c>
      <c r="G17" s="82"/>
      <c r="H17" s="85">
        <v>41906.9</v>
      </c>
      <c r="I17" s="98">
        <v>0.41151441830868907</v>
      </c>
      <c r="J17" s="83">
        <f t="shared" ref="J17:J18" si="0">(I17-F17)*100</f>
        <v>6.6561832728332879</v>
      </c>
    </row>
    <row r="18" spans="2:11" x14ac:dyDescent="0.3">
      <c r="D18" s="78" t="s">
        <v>9</v>
      </c>
      <c r="E18" s="85">
        <v>23895.875</v>
      </c>
      <c r="F18" s="98">
        <v>0.30343770200661802</v>
      </c>
      <c r="G18" s="82"/>
      <c r="H18" s="85">
        <v>25886.679</v>
      </c>
      <c r="I18" s="98">
        <v>0.32402205134649747</v>
      </c>
      <c r="J18" s="83">
        <f t="shared" si="0"/>
        <v>2.0584349339879457</v>
      </c>
    </row>
    <row r="19" spans="2:11" ht="15" thickBot="1" x14ac:dyDescent="0.35">
      <c r="D19" s="21"/>
      <c r="E19" s="21"/>
      <c r="F19" s="22"/>
      <c r="G19" s="22"/>
      <c r="H19" s="22"/>
      <c r="I19" s="22"/>
      <c r="J19" s="22"/>
    </row>
    <row r="20" spans="2:11" ht="14.4" customHeight="1" x14ac:dyDescent="0.3">
      <c r="D20" s="160" t="s">
        <v>12</v>
      </c>
      <c r="E20" s="160"/>
      <c r="F20" s="160"/>
      <c r="G20" s="160"/>
      <c r="H20" s="160"/>
      <c r="I20" s="160"/>
      <c r="J20" s="160"/>
    </row>
    <row r="21" spans="2:11" x14ac:dyDescent="0.3">
      <c r="D21" s="161"/>
      <c r="E21" s="161"/>
      <c r="F21" s="161"/>
      <c r="G21" s="161"/>
      <c r="H21" s="161"/>
      <c r="I21" s="161"/>
      <c r="J21" s="161"/>
    </row>
    <row r="22" spans="2:11" x14ac:dyDescent="0.3">
      <c r="D22" s="84" t="s">
        <v>62</v>
      </c>
      <c r="E22" s="31"/>
      <c r="F22" s="31"/>
      <c r="G22" s="31"/>
      <c r="H22" s="31"/>
      <c r="I22" s="31"/>
      <c r="J22" s="31"/>
    </row>
    <row r="23" spans="2:11" x14ac:dyDescent="0.3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 x14ac:dyDescent="0.3">
      <c r="B27" s="74" t="s">
        <v>31</v>
      </c>
      <c r="D27" s="155" t="s">
        <v>61</v>
      </c>
      <c r="E27" s="155"/>
      <c r="F27" s="155"/>
      <c r="G27" s="155"/>
      <c r="H27" s="155"/>
      <c r="I27" s="155"/>
      <c r="J27" s="155"/>
      <c r="K27" s="75"/>
    </row>
    <row r="28" spans="2:11" x14ac:dyDescent="0.3">
      <c r="D28" s="155"/>
      <c r="E28" s="155"/>
      <c r="F28" s="155"/>
      <c r="G28" s="155"/>
      <c r="H28" s="155"/>
      <c r="I28" s="155"/>
      <c r="J28" s="155"/>
      <c r="K28" s="24"/>
    </row>
    <row r="29" spans="2:11" x14ac:dyDescent="0.3">
      <c r="C29" s="12"/>
      <c r="D29" s="154" t="s">
        <v>3</v>
      </c>
      <c r="E29" s="154"/>
      <c r="F29" s="154"/>
      <c r="G29" s="154"/>
      <c r="H29" s="154"/>
      <c r="I29" s="154"/>
      <c r="J29" s="154"/>
    </row>
    <row r="30" spans="2:11" x14ac:dyDescent="0.3">
      <c r="D30" s="165" t="s">
        <v>28</v>
      </c>
      <c r="E30" s="146" t="s">
        <v>16</v>
      </c>
      <c r="F30" s="146"/>
      <c r="G30" s="146"/>
      <c r="H30" s="146"/>
      <c r="I30" s="146"/>
      <c r="J30" s="146"/>
    </row>
    <row r="31" spans="2:11" ht="14.4" customHeight="1" x14ac:dyDescent="0.3">
      <c r="D31" s="156"/>
      <c r="E31" s="153">
        <v>2018</v>
      </c>
      <c r="F31" s="153"/>
      <c r="G31" s="86"/>
      <c r="H31" s="153">
        <v>2019</v>
      </c>
      <c r="I31" s="153"/>
      <c r="J31" s="167" t="s">
        <v>19</v>
      </c>
    </row>
    <row r="32" spans="2:11" ht="15" thickBot="1" x14ac:dyDescent="0.35">
      <c r="D32" s="157"/>
      <c r="E32" s="87" t="s">
        <v>26</v>
      </c>
      <c r="F32" s="87" t="s">
        <v>27</v>
      </c>
      <c r="G32" s="87"/>
      <c r="H32" s="87" t="s">
        <v>26</v>
      </c>
      <c r="I32" s="87" t="s">
        <v>27</v>
      </c>
      <c r="J32" s="168"/>
    </row>
    <row r="33" spans="2:11" x14ac:dyDescent="0.3">
      <c r="D33" s="13"/>
      <c r="E33" s="13"/>
      <c r="F33" s="13"/>
      <c r="G33" s="13"/>
      <c r="H33" s="13"/>
      <c r="I33" s="13"/>
      <c r="J33" s="13"/>
    </row>
    <row r="34" spans="2:11" x14ac:dyDescent="0.3">
      <c r="D34" s="76" t="s">
        <v>7</v>
      </c>
      <c r="E34" s="106">
        <f>+E15</f>
        <v>59730.21</v>
      </c>
      <c r="F34" s="107">
        <f t="shared" ref="F34:I34" si="1">+F15</f>
        <v>0.32705155273653524</v>
      </c>
      <c r="G34" s="82"/>
      <c r="H34" s="106">
        <f t="shared" si="1"/>
        <v>67793.58</v>
      </c>
      <c r="I34" s="107">
        <f t="shared" si="1"/>
        <v>0.37305074906109426</v>
      </c>
      <c r="J34" s="108">
        <f t="shared" ref="J34:J38" si="2">(I34-F34)*100</f>
        <v>4.5999196324559009</v>
      </c>
    </row>
    <row r="35" spans="2:11" ht="6" customHeight="1" x14ac:dyDescent="0.3">
      <c r="D35" s="77"/>
      <c r="E35" s="102"/>
      <c r="F35" s="105"/>
      <c r="G35" s="101"/>
      <c r="H35" s="101"/>
      <c r="I35" s="105"/>
      <c r="J35" s="103"/>
    </row>
    <row r="36" spans="2:11" x14ac:dyDescent="0.3">
      <c r="D36" s="76" t="s">
        <v>29</v>
      </c>
      <c r="E36" s="102"/>
      <c r="F36" s="105"/>
      <c r="G36" s="101"/>
      <c r="H36" s="101"/>
      <c r="I36" s="105"/>
      <c r="J36" s="104"/>
    </row>
    <row r="37" spans="2:11" x14ac:dyDescent="0.3">
      <c r="D37" s="79" t="s">
        <v>17</v>
      </c>
      <c r="E37" s="85">
        <v>54306.12</v>
      </c>
      <c r="F37" s="98">
        <v>0.3443601994908102</v>
      </c>
      <c r="G37" s="82"/>
      <c r="H37" s="85">
        <v>61858.91</v>
      </c>
      <c r="I37" s="98">
        <v>0.39808502669391832</v>
      </c>
      <c r="J37" s="83">
        <f t="shared" si="2"/>
        <v>5.3724827203108116</v>
      </c>
    </row>
    <row r="38" spans="2:11" x14ac:dyDescent="0.3">
      <c r="D38" s="79" t="s">
        <v>18</v>
      </c>
      <c r="E38" s="85">
        <v>5424.0810000000001</v>
      </c>
      <c r="F38" s="98">
        <v>0.21756458852267668</v>
      </c>
      <c r="G38" s="82"/>
      <c r="H38" s="85">
        <v>5934.6697999999997</v>
      </c>
      <c r="I38" s="98">
        <v>0.22534147873242827</v>
      </c>
      <c r="J38" s="83">
        <f t="shared" si="2"/>
        <v>0.77768902097515857</v>
      </c>
    </row>
    <row r="39" spans="2:11" ht="15" thickBot="1" x14ac:dyDescent="0.35">
      <c r="D39" s="79"/>
      <c r="E39" s="80"/>
      <c r="F39" s="81"/>
      <c r="G39" s="82"/>
      <c r="H39" s="80"/>
      <c r="I39" s="81"/>
      <c r="J39" s="83"/>
    </row>
    <row r="40" spans="2:11" ht="14.4" customHeight="1" x14ac:dyDescent="0.3">
      <c r="D40" s="160" t="s">
        <v>12</v>
      </c>
      <c r="E40" s="160"/>
      <c r="F40" s="160"/>
      <c r="G40" s="160"/>
      <c r="H40" s="160"/>
      <c r="I40" s="160"/>
      <c r="J40" s="160"/>
    </row>
    <row r="41" spans="2:11" x14ac:dyDescent="0.3">
      <c r="D41" s="161"/>
      <c r="E41" s="161"/>
      <c r="F41" s="161"/>
      <c r="G41" s="161"/>
      <c r="H41" s="161"/>
      <c r="I41" s="161"/>
      <c r="J41" s="161"/>
    </row>
    <row r="42" spans="2:11" x14ac:dyDescent="0.3">
      <c r="D42" s="84" t="s">
        <v>62</v>
      </c>
      <c r="E42" s="31"/>
      <c r="F42" s="31"/>
      <c r="G42" s="31"/>
      <c r="H42" s="31"/>
      <c r="I42" s="31"/>
      <c r="J42" s="31"/>
    </row>
    <row r="43" spans="2:11" x14ac:dyDescent="0.3">
      <c r="D43" s="23" t="s">
        <v>14</v>
      </c>
      <c r="E43" s="31"/>
      <c r="F43" s="31"/>
      <c r="G43" s="31"/>
      <c r="H43" s="31"/>
      <c r="I43" s="31"/>
      <c r="J43" s="31"/>
    </row>
    <row r="47" spans="2:11" x14ac:dyDescent="0.3">
      <c r="B47" s="74" t="s">
        <v>32</v>
      </c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</row>
    <row r="48" spans="2:11" x14ac:dyDescent="0.3">
      <c r="C48" s="158" t="s">
        <v>33</v>
      </c>
      <c r="D48" s="158"/>
      <c r="E48" s="158"/>
      <c r="F48" s="158"/>
      <c r="G48" s="158"/>
      <c r="H48" s="158"/>
      <c r="I48" s="158"/>
      <c r="J48" s="158"/>
      <c r="K48" s="158"/>
    </row>
    <row r="50" spans="2:11" x14ac:dyDescent="0.3">
      <c r="D50" s="34" t="s">
        <v>35</v>
      </c>
      <c r="E50" s="72">
        <v>2019</v>
      </c>
      <c r="F50" s="72">
        <v>2020</v>
      </c>
      <c r="G50" s="72" t="s">
        <v>42</v>
      </c>
    </row>
    <row r="51" spans="2:11" x14ac:dyDescent="0.3">
      <c r="D51" s="32" t="s">
        <v>36</v>
      </c>
      <c r="E51" s="88">
        <v>429.68653844999994</v>
      </c>
      <c r="F51" s="88">
        <v>414.61519691000001</v>
      </c>
      <c r="G51" s="89">
        <f>+F51/E51-1</f>
        <v>-3.507520062035574E-2</v>
      </c>
      <c r="H51" s="90"/>
    </row>
    <row r="52" spans="2:11" x14ac:dyDescent="0.3">
      <c r="D52" s="32" t="s">
        <v>37</v>
      </c>
      <c r="E52" s="88">
        <v>66.398979179999984</v>
      </c>
      <c r="F52" s="88">
        <v>99.096805720000006</v>
      </c>
      <c r="G52" s="89">
        <f t="shared" ref="G52:G55" si="3">+F52/E52-1</f>
        <v>0.49244471743097096</v>
      </c>
      <c r="H52" s="90"/>
    </row>
    <row r="53" spans="2:11" x14ac:dyDescent="0.3">
      <c r="D53" s="38" t="s">
        <v>38</v>
      </c>
      <c r="E53" s="40">
        <v>369.38478751000008</v>
      </c>
      <c r="F53" s="41">
        <v>505.65346533000002</v>
      </c>
      <c r="G53" s="42">
        <f t="shared" si="3"/>
        <v>0.36890711915501084</v>
      </c>
      <c r="H53" s="90"/>
    </row>
    <row r="54" spans="2:11" x14ac:dyDescent="0.3">
      <c r="D54" s="44" t="s">
        <v>39</v>
      </c>
      <c r="E54" s="46">
        <v>366.80783751999996</v>
      </c>
      <c r="F54" s="47">
        <v>571.46175646000006</v>
      </c>
      <c r="G54" s="48">
        <f t="shared" si="3"/>
        <v>0.55793224137104613</v>
      </c>
      <c r="H54" s="90"/>
    </row>
    <row r="55" spans="2:11" x14ac:dyDescent="0.3">
      <c r="D55" s="57" t="s">
        <v>54</v>
      </c>
      <c r="E55" s="58">
        <f>SUM(E52:E54)</f>
        <v>802.59160421000001</v>
      </c>
      <c r="F55" s="58">
        <f>SUM(F52:F54)</f>
        <v>1176.2120275100001</v>
      </c>
      <c r="G55" s="59">
        <f t="shared" si="3"/>
        <v>0.46551748278971705</v>
      </c>
      <c r="H55" s="90"/>
    </row>
    <row r="56" spans="2:11" x14ac:dyDescent="0.3">
      <c r="D56" s="23" t="s">
        <v>41</v>
      </c>
      <c r="E56" s="31"/>
      <c r="F56" s="31"/>
      <c r="G56" s="31"/>
      <c r="H56" s="42"/>
      <c r="I56" s="31"/>
      <c r="J56" s="31"/>
    </row>
    <row r="57" spans="2:11" x14ac:dyDescent="0.3">
      <c r="D57" s="23" t="s">
        <v>14</v>
      </c>
      <c r="E57" s="31"/>
      <c r="F57" s="31"/>
      <c r="G57" s="31"/>
      <c r="H57" s="31"/>
      <c r="I57" s="31"/>
      <c r="J57" s="31"/>
    </row>
    <row r="60" spans="2:11" x14ac:dyDescent="0.3">
      <c r="B60" s="73" t="s">
        <v>88</v>
      </c>
      <c r="C60" s="137" t="s">
        <v>34</v>
      </c>
      <c r="D60" s="137"/>
      <c r="E60" s="137"/>
      <c r="F60" s="137"/>
      <c r="G60" s="137"/>
      <c r="H60" s="137"/>
      <c r="I60" s="137"/>
      <c r="J60" s="137"/>
      <c r="K60" s="137"/>
    </row>
    <row r="61" spans="2:11" x14ac:dyDescent="0.3">
      <c r="C61" s="158" t="s">
        <v>89</v>
      </c>
      <c r="D61" s="158"/>
      <c r="E61" s="158"/>
      <c r="F61" s="158"/>
      <c r="G61" s="158"/>
      <c r="H61" s="158"/>
      <c r="I61" s="158"/>
      <c r="J61" s="158"/>
      <c r="K61" s="158"/>
    </row>
    <row r="62" spans="2:11" x14ac:dyDescent="0.3">
      <c r="D62" s="34" t="s">
        <v>35</v>
      </c>
      <c r="E62" s="72" t="s">
        <v>43</v>
      </c>
      <c r="F62" s="72" t="s">
        <v>44</v>
      </c>
    </row>
    <row r="63" spans="2:11" x14ac:dyDescent="0.3">
      <c r="D63" s="32" t="s">
        <v>36</v>
      </c>
      <c r="E63" s="88">
        <v>1183.0413635550169</v>
      </c>
      <c r="F63" s="91">
        <v>1117.639502795344</v>
      </c>
    </row>
    <row r="64" spans="2:11" x14ac:dyDescent="0.3">
      <c r="D64" s="32" t="s">
        <v>37</v>
      </c>
      <c r="E64" s="88">
        <v>182.81405591883365</v>
      </c>
      <c r="F64" s="91">
        <v>267.12601346725108</v>
      </c>
    </row>
    <row r="65" spans="4:6" x14ac:dyDescent="0.3">
      <c r="D65" s="38" t="s">
        <v>38</v>
      </c>
      <c r="E65" s="40">
        <v>1017.014599220826</v>
      </c>
      <c r="F65" s="43">
        <v>1363.0428691229035</v>
      </c>
    </row>
    <row r="66" spans="4:6" x14ac:dyDescent="0.3">
      <c r="D66" s="44" t="s">
        <v>39</v>
      </c>
      <c r="E66" s="46">
        <v>1009.9195702702328</v>
      </c>
      <c r="F66" s="49">
        <v>1540.4361396216448</v>
      </c>
    </row>
    <row r="67" spans="4:6" x14ac:dyDescent="0.3">
      <c r="D67" s="57" t="s">
        <v>54</v>
      </c>
      <c r="E67" s="58">
        <v>2209.7482254098923</v>
      </c>
      <c r="F67" s="60">
        <v>3170.6050222117997</v>
      </c>
    </row>
  </sheetData>
  <mergeCells count="21">
    <mergeCell ref="C60:K60"/>
    <mergeCell ref="C61:K61"/>
    <mergeCell ref="D20:J21"/>
    <mergeCell ref="D2:N2"/>
    <mergeCell ref="D7:J8"/>
    <mergeCell ref="D9:J9"/>
    <mergeCell ref="D11:D13"/>
    <mergeCell ref="E11:J11"/>
    <mergeCell ref="E12:F12"/>
    <mergeCell ref="H12:I12"/>
    <mergeCell ref="J12:J13"/>
    <mergeCell ref="C47:K47"/>
    <mergeCell ref="C48:K48"/>
    <mergeCell ref="D29:J29"/>
    <mergeCell ref="D27:J28"/>
    <mergeCell ref="D40:J41"/>
    <mergeCell ref="D30:D32"/>
    <mergeCell ref="E30:J30"/>
    <mergeCell ref="E31:F31"/>
    <mergeCell ref="H31:I31"/>
    <mergeCell ref="J31:J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Perucámaras</vt:lpstr>
      <vt:lpstr>MR Sur</vt:lpstr>
      <vt:lpstr>1. Arequipa</vt:lpstr>
      <vt:lpstr>2. Cusco</vt:lpstr>
      <vt:lpstr>3. Madre de Dios</vt:lpstr>
      <vt:lpstr>4. Moquegua</vt:lpstr>
      <vt:lpstr>5. Puno</vt:lpstr>
      <vt:lpstr>6. Tacna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2021-01-13T06:22:51Z</dcterms:created>
  <dcterms:modified xsi:type="dcterms:W3CDTF">2021-03-03T20:32:01Z</dcterms:modified>
</cp:coreProperties>
</file>